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11"/>
  <workbookPr/>
  <mc:AlternateContent xmlns:mc="http://schemas.openxmlformats.org/markup-compatibility/2006">
    <mc:Choice Requires="x15">
      <x15ac:absPath xmlns:x15ac="http://schemas.microsoft.com/office/spreadsheetml/2010/11/ac" url="/Users/karenubilla/Desktop/Compensaciones/Entrega final /"/>
    </mc:Choice>
  </mc:AlternateContent>
  <xr:revisionPtr revIDLastSave="0" documentId="13_ncr:1_{C36DF4CF-6884-5B44-BB54-2A2956447A16}" xr6:coauthVersionLast="47" xr6:coauthVersionMax="47" xr10:uidLastSave="{00000000-0000-0000-0000-000000000000}"/>
  <bookViews>
    <workbookView xWindow="0" yWindow="0" windowWidth="28800" windowHeight="18000" firstSheet="2" activeTab="2" xr2:uid="{00000000-000D-0000-FFFF-FFFF00000000}"/>
  </bookViews>
  <sheets>
    <sheet name="Principal" sheetId="2" r:id="rId1"/>
    <sheet name="Escenario (2019)" sheetId="3" r:id="rId2"/>
    <sheet name="Detalle_costos_FVcomunitaria" sheetId="4" r:id="rId3"/>
    <sheet name="Detalle_costos_FVresidencial" sheetId="5" r:id="rId4"/>
    <sheet name="Detalle_PNP&amp;potencial" sheetId="6" r:id="rId5"/>
    <sheet name="Detalle_potencial_hora" sheetId="7" r:id="rId6"/>
    <sheet name="TD_detalle_potencial_hora" sheetId="8" r:id="rId7"/>
    <sheet name="Info_consumos" sheetId="9" r:id="rId8"/>
  </sheets>
  <definedNames>
    <definedName name="_xlnm._FilterDatabase" localSheetId="5" hidden="1">Detalle_potencial_hora!$A$6:$AF$240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3" roundtripDataChecksum="n8PDtOndKEb053sH2BghI2DDACtOuJRzJ50WgNQTkUE="/>
    </ext>
  </extLst>
</workbook>
</file>

<file path=xl/calcChain.xml><?xml version="1.0" encoding="utf-8"?>
<calcChain xmlns="http://schemas.openxmlformats.org/spreadsheetml/2006/main">
  <c r="N63" i="2" l="1"/>
  <c r="I63" i="3"/>
  <c r="H63" i="4"/>
  <c r="E63" i="3" s="1"/>
  <c r="E64" i="3"/>
  <c r="H64" i="4"/>
  <c r="G61" i="4"/>
  <c r="G63" i="4"/>
  <c r="E65" i="3"/>
  <c r="E57" i="4"/>
  <c r="F21" i="4"/>
  <c r="F5" i="5"/>
  <c r="E240" i="7"/>
  <c r="F240" i="7" s="1"/>
  <c r="E239" i="7"/>
  <c r="F239" i="7" s="1"/>
  <c r="E238" i="7"/>
  <c r="F238" i="7" s="1"/>
  <c r="E237" i="7"/>
  <c r="F237" i="7" s="1"/>
  <c r="E236" i="7"/>
  <c r="F236" i="7" s="1"/>
  <c r="E235" i="7"/>
  <c r="F235" i="7" s="1"/>
  <c r="E234" i="7"/>
  <c r="F234" i="7" s="1"/>
  <c r="E233" i="7"/>
  <c r="F233" i="7" s="1"/>
  <c r="E232" i="7"/>
  <c r="F232" i="7" s="1"/>
  <c r="E231" i="7"/>
  <c r="F231" i="7" s="1"/>
  <c r="E230" i="7"/>
  <c r="F230" i="7" s="1"/>
  <c r="E229" i="7"/>
  <c r="F229" i="7" s="1"/>
  <c r="E228" i="7"/>
  <c r="F228" i="7" s="1"/>
  <c r="E227" i="7"/>
  <c r="F227" i="7" s="1"/>
  <c r="E226" i="7"/>
  <c r="F226" i="7" s="1"/>
  <c r="E225" i="7"/>
  <c r="F225" i="7" s="1"/>
  <c r="E224" i="7"/>
  <c r="F224" i="7" s="1"/>
  <c r="E223" i="7"/>
  <c r="F223" i="7" s="1"/>
  <c r="E222" i="7"/>
  <c r="F222" i="7" s="1"/>
  <c r="E221" i="7"/>
  <c r="F221" i="7" s="1"/>
  <c r="E220" i="7"/>
  <c r="F220" i="7" s="1"/>
  <c r="E219" i="7"/>
  <c r="F219" i="7" s="1"/>
  <c r="E218" i="7"/>
  <c r="F218" i="7" s="1"/>
  <c r="E217" i="7"/>
  <c r="F217" i="7" s="1"/>
  <c r="E216" i="7"/>
  <c r="F216" i="7" s="1"/>
  <c r="E215" i="7"/>
  <c r="F215" i="7" s="1"/>
  <c r="E214" i="7"/>
  <c r="F214" i="7" s="1"/>
  <c r="E213" i="7"/>
  <c r="F213" i="7" s="1"/>
  <c r="E212" i="7"/>
  <c r="F212" i="7" s="1"/>
  <c r="E211" i="7"/>
  <c r="F211" i="7" s="1"/>
  <c r="E210" i="7"/>
  <c r="F210" i="7" s="1"/>
  <c r="E209" i="7"/>
  <c r="F209" i="7" s="1"/>
  <c r="E208" i="7"/>
  <c r="F208" i="7" s="1"/>
  <c r="E207" i="7"/>
  <c r="F207" i="7" s="1"/>
  <c r="E206" i="7"/>
  <c r="F206" i="7" s="1"/>
  <c r="E205" i="7"/>
  <c r="F205" i="7" s="1"/>
  <c r="E204" i="7"/>
  <c r="F204" i="7" s="1"/>
  <c r="E203" i="7"/>
  <c r="F203" i="7" s="1"/>
  <c r="E202" i="7"/>
  <c r="F202" i="7" s="1"/>
  <c r="E201" i="7"/>
  <c r="F201" i="7" s="1"/>
  <c r="E200" i="7"/>
  <c r="F200" i="7" s="1"/>
  <c r="E199" i="7"/>
  <c r="F199" i="7" s="1"/>
  <c r="E198" i="7"/>
  <c r="F198" i="7" s="1"/>
  <c r="E197" i="7"/>
  <c r="F197" i="7" s="1"/>
  <c r="E196" i="7"/>
  <c r="F196" i="7" s="1"/>
  <c r="E195" i="7"/>
  <c r="F195" i="7" s="1"/>
  <c r="E194" i="7"/>
  <c r="F194" i="7" s="1"/>
  <c r="E193" i="7"/>
  <c r="F193" i="7" s="1"/>
  <c r="E192" i="7"/>
  <c r="F192" i="7" s="1"/>
  <c r="E191" i="7"/>
  <c r="F191" i="7" s="1"/>
  <c r="E190" i="7"/>
  <c r="F190" i="7" s="1"/>
  <c r="E189" i="7"/>
  <c r="F189" i="7" s="1"/>
  <c r="E188" i="7"/>
  <c r="F188" i="7" s="1"/>
  <c r="E187" i="7"/>
  <c r="F187" i="7" s="1"/>
  <c r="E186" i="7"/>
  <c r="F186" i="7" s="1"/>
  <c r="E185" i="7"/>
  <c r="F185" i="7" s="1"/>
  <c r="E184" i="7"/>
  <c r="F184" i="7" s="1"/>
  <c r="E183" i="7"/>
  <c r="F183" i="7" s="1"/>
  <c r="E182" i="7"/>
  <c r="F182" i="7" s="1"/>
  <c r="E181" i="7"/>
  <c r="F181" i="7" s="1"/>
  <c r="E180" i="7"/>
  <c r="F180" i="7" s="1"/>
  <c r="E179" i="7"/>
  <c r="F179" i="7" s="1"/>
  <c r="E178" i="7"/>
  <c r="F178" i="7" s="1"/>
  <c r="E177" i="7"/>
  <c r="F177" i="7" s="1"/>
  <c r="E176" i="7"/>
  <c r="F176" i="7" s="1"/>
  <c r="E175" i="7"/>
  <c r="F175" i="7" s="1"/>
  <c r="E174" i="7"/>
  <c r="F174" i="7" s="1"/>
  <c r="E173" i="7"/>
  <c r="F173" i="7" s="1"/>
  <c r="E172" i="7"/>
  <c r="F172" i="7" s="1"/>
  <c r="E171" i="7"/>
  <c r="F171" i="7" s="1"/>
  <c r="E170" i="7"/>
  <c r="F170" i="7" s="1"/>
  <c r="E169" i="7"/>
  <c r="F169" i="7" s="1"/>
  <c r="E168" i="7"/>
  <c r="F168" i="7" s="1"/>
  <c r="E167" i="7"/>
  <c r="F167" i="7" s="1"/>
  <c r="E166" i="7"/>
  <c r="F166" i="7" s="1"/>
  <c r="E165" i="7"/>
  <c r="F165" i="7" s="1"/>
  <c r="E164" i="7"/>
  <c r="F164" i="7" s="1"/>
  <c r="E163" i="7"/>
  <c r="F163" i="7" s="1"/>
  <c r="E162" i="7"/>
  <c r="F162" i="7" s="1"/>
  <c r="E161" i="7"/>
  <c r="F161" i="7" s="1"/>
  <c r="E160" i="7"/>
  <c r="F160" i="7" s="1"/>
  <c r="E159" i="7"/>
  <c r="F159" i="7" s="1"/>
  <c r="E158" i="7"/>
  <c r="F158" i="7" s="1"/>
  <c r="E157" i="7"/>
  <c r="F157" i="7" s="1"/>
  <c r="E156" i="7"/>
  <c r="F156" i="7" s="1"/>
  <c r="E155" i="7"/>
  <c r="F155" i="7" s="1"/>
  <c r="E154" i="7"/>
  <c r="F154" i="7" s="1"/>
  <c r="E153" i="7"/>
  <c r="F153" i="7" s="1"/>
  <c r="E152" i="7"/>
  <c r="F152" i="7" s="1"/>
  <c r="E151" i="7"/>
  <c r="F151" i="7" s="1"/>
  <c r="E150" i="7"/>
  <c r="F150" i="7" s="1"/>
  <c r="E149" i="7"/>
  <c r="F149" i="7" s="1"/>
  <c r="E148" i="7"/>
  <c r="F148" i="7" s="1"/>
  <c r="E147" i="7"/>
  <c r="F147" i="7" s="1"/>
  <c r="E146" i="7"/>
  <c r="F146" i="7" s="1"/>
  <c r="E145" i="7"/>
  <c r="F145" i="7" s="1"/>
  <c r="E144" i="7"/>
  <c r="F144" i="7" s="1"/>
  <c r="E143" i="7"/>
  <c r="F143" i="7" s="1"/>
  <c r="E142" i="7"/>
  <c r="F142" i="7" s="1"/>
  <c r="E141" i="7"/>
  <c r="F141" i="7" s="1"/>
  <c r="E140" i="7"/>
  <c r="F140" i="7" s="1"/>
  <c r="E139" i="7"/>
  <c r="F139" i="7" s="1"/>
  <c r="E138" i="7"/>
  <c r="F138" i="7" s="1"/>
  <c r="E137" i="7"/>
  <c r="F137" i="7" s="1"/>
  <c r="E136" i="7"/>
  <c r="F136" i="7" s="1"/>
  <c r="E135" i="7"/>
  <c r="F135" i="7" s="1"/>
  <c r="E134" i="7"/>
  <c r="F134" i="7" s="1"/>
  <c r="E133" i="7"/>
  <c r="F133" i="7" s="1"/>
  <c r="E132" i="7"/>
  <c r="F132" i="7" s="1"/>
  <c r="E131" i="7"/>
  <c r="F131" i="7" s="1"/>
  <c r="E130" i="7"/>
  <c r="F130" i="7" s="1"/>
  <c r="E129" i="7"/>
  <c r="F129" i="7" s="1"/>
  <c r="E128" i="7"/>
  <c r="F128" i="7" s="1"/>
  <c r="E127" i="7"/>
  <c r="F127" i="7" s="1"/>
  <c r="E126" i="7"/>
  <c r="F126" i="7" s="1"/>
  <c r="E125" i="7"/>
  <c r="F125" i="7" s="1"/>
  <c r="E124" i="7"/>
  <c r="F124" i="7" s="1"/>
  <c r="E123" i="7"/>
  <c r="F123" i="7" s="1"/>
  <c r="E122" i="7"/>
  <c r="F122" i="7" s="1"/>
  <c r="E121" i="7"/>
  <c r="F121" i="7" s="1"/>
  <c r="E120" i="7"/>
  <c r="F120" i="7" s="1"/>
  <c r="E119" i="7"/>
  <c r="F119" i="7" s="1"/>
  <c r="E118" i="7"/>
  <c r="F118" i="7" s="1"/>
  <c r="E117" i="7"/>
  <c r="F117" i="7" s="1"/>
  <c r="E116" i="7"/>
  <c r="F116" i="7" s="1"/>
  <c r="E115" i="7"/>
  <c r="F115" i="7" s="1"/>
  <c r="E114" i="7"/>
  <c r="F114" i="7" s="1"/>
  <c r="E113" i="7"/>
  <c r="F113" i="7" s="1"/>
  <c r="E112" i="7"/>
  <c r="F112" i="7" s="1"/>
  <c r="E111" i="7"/>
  <c r="F111" i="7" s="1"/>
  <c r="E110" i="7"/>
  <c r="F110" i="7" s="1"/>
  <c r="E109" i="7"/>
  <c r="F109" i="7" s="1"/>
  <c r="E108" i="7"/>
  <c r="F108" i="7" s="1"/>
  <c r="E107" i="7"/>
  <c r="F107" i="7" s="1"/>
  <c r="E106" i="7"/>
  <c r="F106" i="7" s="1"/>
  <c r="E105" i="7"/>
  <c r="F105" i="7" s="1"/>
  <c r="E104" i="7"/>
  <c r="F104" i="7" s="1"/>
  <c r="E103" i="7"/>
  <c r="F103" i="7" s="1"/>
  <c r="E102" i="7"/>
  <c r="F102" i="7" s="1"/>
  <c r="E101" i="7"/>
  <c r="F101" i="7" s="1"/>
  <c r="E100" i="7"/>
  <c r="F100" i="7" s="1"/>
  <c r="E99" i="7"/>
  <c r="F99" i="7" s="1"/>
  <c r="E98" i="7"/>
  <c r="F98" i="7" s="1"/>
  <c r="E97" i="7"/>
  <c r="F97" i="7" s="1"/>
  <c r="E96" i="7"/>
  <c r="F96" i="7" s="1"/>
  <c r="E95" i="7"/>
  <c r="F95" i="7" s="1"/>
  <c r="E94" i="7"/>
  <c r="F94" i="7" s="1"/>
  <c r="E93" i="7"/>
  <c r="F93" i="7" s="1"/>
  <c r="E92" i="7"/>
  <c r="F92" i="7" s="1"/>
  <c r="E91" i="7"/>
  <c r="F91" i="7" s="1"/>
  <c r="E90" i="7"/>
  <c r="F90" i="7" s="1"/>
  <c r="E89" i="7"/>
  <c r="F89" i="7" s="1"/>
  <c r="E88" i="7"/>
  <c r="F88" i="7" s="1"/>
  <c r="E87" i="7"/>
  <c r="F87" i="7" s="1"/>
  <c r="E86" i="7"/>
  <c r="F86" i="7" s="1"/>
  <c r="E85" i="7"/>
  <c r="F85" i="7" s="1"/>
  <c r="E84" i="7"/>
  <c r="F84" i="7" s="1"/>
  <c r="E83" i="7"/>
  <c r="F83" i="7" s="1"/>
  <c r="E82" i="7"/>
  <c r="F82" i="7" s="1"/>
  <c r="E81" i="7"/>
  <c r="F81" i="7" s="1"/>
  <c r="E80" i="7"/>
  <c r="F80" i="7" s="1"/>
  <c r="E79" i="7"/>
  <c r="F79" i="7" s="1"/>
  <c r="E78" i="7"/>
  <c r="F78" i="7" s="1"/>
  <c r="E77" i="7"/>
  <c r="F77" i="7" s="1"/>
  <c r="E76" i="7"/>
  <c r="F76" i="7" s="1"/>
  <c r="E75" i="7"/>
  <c r="F75" i="7" s="1"/>
  <c r="E74" i="7"/>
  <c r="F74" i="7" s="1"/>
  <c r="E73" i="7"/>
  <c r="F73" i="7" s="1"/>
  <c r="E72" i="7"/>
  <c r="F72" i="7" s="1"/>
  <c r="E71" i="7"/>
  <c r="F71" i="7" s="1"/>
  <c r="E70" i="7"/>
  <c r="F70" i="7" s="1"/>
  <c r="E69" i="7"/>
  <c r="F69" i="7" s="1"/>
  <c r="E68" i="7"/>
  <c r="F68" i="7" s="1"/>
  <c r="E67" i="7"/>
  <c r="F67" i="7" s="1"/>
  <c r="E66" i="7"/>
  <c r="F66" i="7" s="1"/>
  <c r="E65" i="7"/>
  <c r="F65" i="7" s="1"/>
  <c r="E64" i="7"/>
  <c r="F64" i="7" s="1"/>
  <c r="E63" i="7"/>
  <c r="F63" i="7" s="1"/>
  <c r="E62" i="7"/>
  <c r="F62" i="7" s="1"/>
  <c r="E61" i="7"/>
  <c r="F61" i="7" s="1"/>
  <c r="E60" i="7"/>
  <c r="F60" i="7" s="1"/>
  <c r="E59" i="7"/>
  <c r="F59" i="7" s="1"/>
  <c r="E58" i="7"/>
  <c r="F58" i="7" s="1"/>
  <c r="E57" i="7"/>
  <c r="F57" i="7" s="1"/>
  <c r="E56" i="7"/>
  <c r="F56" i="7" s="1"/>
  <c r="E55" i="7"/>
  <c r="F55" i="7" s="1"/>
  <c r="E54" i="7"/>
  <c r="F54" i="7" s="1"/>
  <c r="E53" i="7"/>
  <c r="F53" i="7" s="1"/>
  <c r="E52" i="7"/>
  <c r="F52" i="7" s="1"/>
  <c r="E51" i="7"/>
  <c r="F51" i="7" s="1"/>
  <c r="E50" i="7"/>
  <c r="F50" i="7" s="1"/>
  <c r="E49" i="7"/>
  <c r="F49" i="7" s="1"/>
  <c r="E48" i="7"/>
  <c r="F48" i="7" s="1"/>
  <c r="E47" i="7"/>
  <c r="F47" i="7" s="1"/>
  <c r="E46" i="7"/>
  <c r="F46" i="7" s="1"/>
  <c r="E45" i="7"/>
  <c r="F45" i="7" s="1"/>
  <c r="E44" i="7"/>
  <c r="F44" i="7" s="1"/>
  <c r="E43" i="7"/>
  <c r="F43" i="7" s="1"/>
  <c r="E42" i="7"/>
  <c r="F42" i="7" s="1"/>
  <c r="E41" i="7"/>
  <c r="F41" i="7" s="1"/>
  <c r="E40" i="7"/>
  <c r="F40" i="7" s="1"/>
  <c r="E39" i="7"/>
  <c r="F39" i="7" s="1"/>
  <c r="E38" i="7"/>
  <c r="F38" i="7" s="1"/>
  <c r="E37" i="7"/>
  <c r="F37" i="7" s="1"/>
  <c r="E36" i="7"/>
  <c r="F36" i="7" s="1"/>
  <c r="E35" i="7"/>
  <c r="F35" i="7" s="1"/>
  <c r="E34" i="7"/>
  <c r="F34" i="7" s="1"/>
  <c r="E33" i="7"/>
  <c r="F33" i="7" s="1"/>
  <c r="E32" i="7"/>
  <c r="F32" i="7" s="1"/>
  <c r="E31" i="7"/>
  <c r="F31" i="7" s="1"/>
  <c r="E30" i="7"/>
  <c r="F30" i="7" s="1"/>
  <c r="E29" i="7"/>
  <c r="F29" i="7" s="1"/>
  <c r="E28" i="7"/>
  <c r="F28" i="7" s="1"/>
  <c r="E27" i="7"/>
  <c r="F27" i="7" s="1"/>
  <c r="E26" i="7"/>
  <c r="F26" i="7" s="1"/>
  <c r="E25" i="7"/>
  <c r="F25" i="7" s="1"/>
  <c r="E24" i="7"/>
  <c r="F24" i="7" s="1"/>
  <c r="E23" i="7"/>
  <c r="F23" i="7" s="1"/>
  <c r="E22" i="7"/>
  <c r="F22" i="7" s="1"/>
  <c r="E21" i="7"/>
  <c r="F21" i="7" s="1"/>
  <c r="E20" i="7"/>
  <c r="F20" i="7" s="1"/>
  <c r="E19" i="7"/>
  <c r="F19" i="7" s="1"/>
  <c r="E18" i="7"/>
  <c r="F18" i="7" s="1"/>
  <c r="E17" i="7"/>
  <c r="F17" i="7" s="1"/>
  <c r="E16" i="7"/>
  <c r="F16" i="7" s="1"/>
  <c r="E15" i="7"/>
  <c r="F15" i="7" s="1"/>
  <c r="E14" i="7"/>
  <c r="F14" i="7" s="1"/>
  <c r="E13" i="7"/>
  <c r="F13" i="7" s="1"/>
  <c r="E12" i="7"/>
  <c r="F12" i="7" s="1"/>
  <c r="E11" i="7"/>
  <c r="F11" i="7" s="1"/>
  <c r="E10" i="7"/>
  <c r="F10" i="7" s="1"/>
  <c r="E9" i="7"/>
  <c r="F9" i="7" s="1"/>
  <c r="E8" i="7"/>
  <c r="F8" i="7" s="1"/>
  <c r="E7" i="7"/>
  <c r="F7" i="7" s="1"/>
  <c r="M2" i="6"/>
  <c r="L2" i="6"/>
  <c r="K2" i="6"/>
  <c r="J2" i="6"/>
  <c r="I2" i="6"/>
  <c r="H2" i="6"/>
  <c r="G2" i="6"/>
  <c r="F2" i="6"/>
  <c r="E2" i="6"/>
  <c r="D2" i="6"/>
  <c r="C2" i="6"/>
  <c r="B2" i="6"/>
  <c r="E43" i="3" s="1"/>
  <c r="E24" i="5"/>
  <c r="E25" i="5" s="1"/>
  <c r="J65" i="2" s="1"/>
  <c r="H14" i="5"/>
  <c r="H13" i="5"/>
  <c r="H12" i="5"/>
  <c r="E12" i="5"/>
  <c r="F12" i="5" s="1"/>
  <c r="H11" i="5"/>
  <c r="H10" i="5"/>
  <c r="H9" i="5"/>
  <c r="H8" i="5"/>
  <c r="H7" i="5"/>
  <c r="E7" i="5"/>
  <c r="F7" i="5" s="1"/>
  <c r="H6" i="5"/>
  <c r="E6" i="5"/>
  <c r="F6" i="5" s="1"/>
  <c r="H5" i="5"/>
  <c r="E2" i="5"/>
  <c r="E10" i="5" s="1"/>
  <c r="F10" i="5" s="1"/>
  <c r="E56" i="4"/>
  <c r="F65" i="2" s="1"/>
  <c r="E55" i="4"/>
  <c r="H42" i="4"/>
  <c r="F42" i="4"/>
  <c r="H41" i="4"/>
  <c r="F41" i="4"/>
  <c r="H40" i="4"/>
  <c r="F40" i="4"/>
  <c r="H39" i="4"/>
  <c r="F39" i="4"/>
  <c r="H38" i="4"/>
  <c r="H37" i="4"/>
  <c r="F37" i="4"/>
  <c r="H36" i="4"/>
  <c r="F36" i="4"/>
  <c r="H35" i="4"/>
  <c r="F35" i="4"/>
  <c r="H34" i="4"/>
  <c r="F34" i="4"/>
  <c r="H33" i="4"/>
  <c r="F33" i="4"/>
  <c r="H32" i="4"/>
  <c r="F32" i="4"/>
  <c r="H31" i="4"/>
  <c r="H44" i="4" s="1"/>
  <c r="H45" i="4" s="1"/>
  <c r="H30" i="4"/>
  <c r="H29" i="4"/>
  <c r="F29" i="4"/>
  <c r="F28" i="4"/>
  <c r="H27" i="4"/>
  <c r="F27" i="4"/>
  <c r="H26" i="4"/>
  <c r="H25" i="4"/>
  <c r="F25" i="4"/>
  <c r="E23" i="4"/>
  <c r="H13" i="4"/>
  <c r="F13" i="4"/>
  <c r="H12" i="4"/>
  <c r="F12" i="4"/>
  <c r="H11" i="4"/>
  <c r="F11" i="4"/>
  <c r="H10" i="4"/>
  <c r="F10" i="4"/>
  <c r="H9" i="4"/>
  <c r="H8" i="4"/>
  <c r="H7" i="4"/>
  <c r="H6" i="4"/>
  <c r="H5" i="4"/>
  <c r="E5" i="4"/>
  <c r="F5" i="4" s="1"/>
  <c r="H4" i="4"/>
  <c r="F4" i="4"/>
  <c r="E2" i="4"/>
  <c r="E7" i="4" s="1"/>
  <c r="F7" i="4" s="1"/>
  <c r="E86" i="3"/>
  <c r="E83" i="3"/>
  <c r="D51" i="3"/>
  <c r="E45" i="3"/>
  <c r="E25" i="3" s="1"/>
  <c r="D16" i="3"/>
  <c r="D15" i="3"/>
  <c r="S11" i="3"/>
  <c r="S13" i="3" s="1"/>
  <c r="R11" i="3"/>
  <c r="R13" i="3" s="1"/>
  <c r="Q11" i="3"/>
  <c r="Q13" i="3" s="1"/>
  <c r="P11" i="3"/>
  <c r="P12" i="3" s="1"/>
  <c r="O11" i="3"/>
  <c r="O12" i="3" s="1"/>
  <c r="O15" i="3" s="1"/>
  <c r="N11" i="3"/>
  <c r="N12" i="3" s="1"/>
  <c r="N15" i="3" s="1"/>
  <c r="M11" i="3"/>
  <c r="M13" i="3" s="1"/>
  <c r="L11" i="3"/>
  <c r="L13" i="3" s="1"/>
  <c r="K11" i="3"/>
  <c r="K13" i="3" s="1"/>
  <c r="J11" i="3"/>
  <c r="I11" i="3"/>
  <c r="H11" i="3"/>
  <c r="H12" i="3" s="1"/>
  <c r="S10" i="3"/>
  <c r="S16" i="3" s="1"/>
  <c r="R10" i="3"/>
  <c r="Q10" i="3"/>
  <c r="P10" i="3"/>
  <c r="O10" i="3"/>
  <c r="N10" i="3"/>
  <c r="M10" i="3"/>
  <c r="L10" i="3"/>
  <c r="L16" i="3" s="1"/>
  <c r="K10" i="3"/>
  <c r="K16" i="3" s="1"/>
  <c r="J10" i="3"/>
  <c r="I10" i="3"/>
  <c r="H10" i="3"/>
  <c r="E10" i="3"/>
  <c r="E82" i="3" s="1"/>
  <c r="E84" i="3" s="1"/>
  <c r="S9" i="3"/>
  <c r="R9" i="3"/>
  <c r="Q9" i="3"/>
  <c r="P9" i="3"/>
  <c r="O9" i="3"/>
  <c r="N9" i="3"/>
  <c r="N17" i="3" s="1"/>
  <c r="M9" i="3"/>
  <c r="L9" i="3"/>
  <c r="K9" i="3"/>
  <c r="J9" i="3"/>
  <c r="I9" i="3"/>
  <c r="H9" i="3"/>
  <c r="E9" i="3"/>
  <c r="E15" i="3" s="1"/>
  <c r="E102" i="3" s="1"/>
  <c r="E114" i="3" s="1"/>
  <c r="E121" i="3" s="1"/>
  <c r="F121" i="2"/>
  <c r="F119" i="2"/>
  <c r="J103" i="2"/>
  <c r="J115" i="2" s="1"/>
  <c r="I103" i="2"/>
  <c r="I115" i="2" s="1"/>
  <c r="G102" i="2"/>
  <c r="G114" i="2" s="1"/>
  <c r="F102" i="2"/>
  <c r="F114" i="2" s="1"/>
  <c r="F87" i="2"/>
  <c r="J86" i="2"/>
  <c r="I86" i="2"/>
  <c r="H86" i="2"/>
  <c r="G86" i="2"/>
  <c r="F86" i="2"/>
  <c r="E86" i="2"/>
  <c r="J85" i="2"/>
  <c r="I85" i="2"/>
  <c r="F85" i="2"/>
  <c r="E84" i="2"/>
  <c r="J83" i="2"/>
  <c r="I83" i="2"/>
  <c r="H83" i="2"/>
  <c r="G83" i="2"/>
  <c r="F83" i="2"/>
  <c r="E83" i="2"/>
  <c r="J82" i="2"/>
  <c r="I82" i="2"/>
  <c r="I84" i="2" s="1"/>
  <c r="H82" i="2"/>
  <c r="H84" i="2" s="1"/>
  <c r="F82" i="2"/>
  <c r="F84" i="2" s="1"/>
  <c r="D51" i="2"/>
  <c r="S17" i="2"/>
  <c r="J16" i="2"/>
  <c r="I16" i="2"/>
  <c r="F16" i="2"/>
  <c r="D16" i="2"/>
  <c r="W15" i="2"/>
  <c r="T15" i="2"/>
  <c r="S15" i="2"/>
  <c r="J15" i="2"/>
  <c r="I15" i="2"/>
  <c r="H15" i="2"/>
  <c r="G15" i="2"/>
  <c r="F15" i="2"/>
  <c r="F100" i="2" s="1"/>
  <c r="F112" i="2" s="1"/>
  <c r="D15" i="2"/>
  <c r="O13" i="2"/>
  <c r="O16" i="2" s="1"/>
  <c r="N13" i="2"/>
  <c r="M13" i="2"/>
  <c r="M16" i="2" s="1"/>
  <c r="X12" i="2"/>
  <c r="S12" i="2"/>
  <c r="Q12" i="2"/>
  <c r="Q15" i="2" s="1"/>
  <c r="P12" i="2"/>
  <c r="N12" i="2"/>
  <c r="X11" i="2"/>
  <c r="X13" i="2" s="1"/>
  <c r="W11" i="2"/>
  <c r="W12" i="2" s="1"/>
  <c r="V11" i="2"/>
  <c r="V13" i="2" s="1"/>
  <c r="U11" i="2"/>
  <c r="U12" i="2" s="1"/>
  <c r="U15" i="2" s="1"/>
  <c r="T11" i="2"/>
  <c r="T12" i="2" s="1"/>
  <c r="S11" i="2"/>
  <c r="S13" i="2" s="1"/>
  <c r="R11" i="2"/>
  <c r="R12" i="2" s="1"/>
  <c r="R15" i="2" s="1"/>
  <c r="Q11" i="2"/>
  <c r="Q13" i="2" s="1"/>
  <c r="P11" i="2"/>
  <c r="P13" i="2" s="1"/>
  <c r="O11" i="2"/>
  <c r="O12" i="2" s="1"/>
  <c r="O15" i="2" s="1"/>
  <c r="N11" i="2"/>
  <c r="M11" i="2"/>
  <c r="M12" i="2" s="1"/>
  <c r="M15" i="2" s="1"/>
  <c r="X10" i="2"/>
  <c r="X16" i="2" s="1"/>
  <c r="W10" i="2"/>
  <c r="V10" i="2"/>
  <c r="U10" i="2"/>
  <c r="T10" i="2"/>
  <c r="S10" i="2"/>
  <c r="R10" i="2"/>
  <c r="Q10" i="2"/>
  <c r="Q16" i="2" s="1"/>
  <c r="P10" i="2"/>
  <c r="P16" i="2" s="1"/>
  <c r="O10" i="2"/>
  <c r="N10" i="2"/>
  <c r="N16" i="2" s="1"/>
  <c r="M10" i="2"/>
  <c r="J10" i="2"/>
  <c r="H10" i="2"/>
  <c r="H16" i="2" s="1"/>
  <c r="G10" i="2"/>
  <c r="E10" i="2"/>
  <c r="E82" i="2" s="1"/>
  <c r="X9" i="2"/>
  <c r="X15" i="2" s="1"/>
  <c r="W9" i="2"/>
  <c r="V9" i="2"/>
  <c r="U9" i="2"/>
  <c r="T9" i="2"/>
  <c r="S9" i="2"/>
  <c r="R9" i="2"/>
  <c r="Q9" i="2"/>
  <c r="P9" i="2"/>
  <c r="O9" i="2"/>
  <c r="N9" i="2"/>
  <c r="N15" i="2" s="1"/>
  <c r="M9" i="2"/>
  <c r="J9" i="2"/>
  <c r="H9" i="2"/>
  <c r="H85" i="2" s="1"/>
  <c r="G9" i="2"/>
  <c r="G85" i="2" s="1"/>
  <c r="E9" i="2"/>
  <c r="E85" i="2" s="1"/>
  <c r="J122" i="2"/>
  <c r="F4" i="2"/>
  <c r="G4" i="2" s="1"/>
  <c r="I3" i="2"/>
  <c r="G3" i="2"/>
  <c r="F3" i="2"/>
  <c r="H15" i="4" l="1"/>
  <c r="H47" i="4"/>
  <c r="K12" i="3"/>
  <c r="Q16" i="3"/>
  <c r="Q12" i="3"/>
  <c r="R16" i="3"/>
  <c r="R12" i="3"/>
  <c r="R15" i="3" s="1"/>
  <c r="M12" i="3"/>
  <c r="M15" i="3" s="1"/>
  <c r="P13" i="3"/>
  <c r="P16" i="3" s="1"/>
  <c r="N13" i="3"/>
  <c r="N16" i="3" s="1"/>
  <c r="L12" i="3"/>
  <c r="L15" i="3" s="1"/>
  <c r="O13" i="3"/>
  <c r="O16" i="3" s="1"/>
  <c r="E85" i="3"/>
  <c r="M16" i="3"/>
  <c r="S12" i="3"/>
  <c r="S15" i="3" s="1"/>
  <c r="K15" i="3"/>
  <c r="H15" i="3"/>
  <c r="P15" i="3"/>
  <c r="G121" i="2"/>
  <c r="I122" i="2"/>
  <c r="E11" i="5"/>
  <c r="F11" i="5" s="1"/>
  <c r="E13" i="5"/>
  <c r="F13" i="5" s="1"/>
  <c r="E9" i="5"/>
  <c r="F9" i="5" s="1"/>
  <c r="E8" i="5"/>
  <c r="F8" i="5" s="1"/>
  <c r="E5" i="5"/>
  <c r="E14" i="5"/>
  <c r="F14" i="5" s="1"/>
  <c r="E44" i="3"/>
  <c r="E58" i="3"/>
  <c r="E59" i="3" s="1"/>
  <c r="R13" i="2"/>
  <c r="R16" i="2" s="1"/>
  <c r="P15" i="2"/>
  <c r="I41" i="2"/>
  <c r="E15" i="2"/>
  <c r="H43" i="2"/>
  <c r="H65" i="2"/>
  <c r="E41" i="2"/>
  <c r="H16" i="4"/>
  <c r="H17" i="4"/>
  <c r="H18" i="4"/>
  <c r="V16" i="2"/>
  <c r="G100" i="2"/>
  <c r="G112" i="2" s="1"/>
  <c r="G87" i="2"/>
  <c r="G101" i="2"/>
  <c r="G113" i="2" s="1"/>
  <c r="G120" i="2" s="1"/>
  <c r="G103" i="2"/>
  <c r="G115" i="2" s="1"/>
  <c r="G122" i="2" s="1"/>
  <c r="T13" i="2"/>
  <c r="T16" i="2" s="1"/>
  <c r="H101" i="2"/>
  <c r="H113" i="2" s="1"/>
  <c r="H120" i="2" s="1"/>
  <c r="H87" i="2"/>
  <c r="H102" i="2"/>
  <c r="H114" i="2" s="1"/>
  <c r="H121" i="2" s="1"/>
  <c r="H103" i="2"/>
  <c r="H115" i="2" s="1"/>
  <c r="H122" i="2" s="1"/>
  <c r="E30" i="4"/>
  <c r="F30" i="4" s="1"/>
  <c r="E31" i="4"/>
  <c r="F31" i="4" s="1"/>
  <c r="E38" i="4"/>
  <c r="F38" i="4" s="1"/>
  <c r="H16" i="5"/>
  <c r="U13" i="2"/>
  <c r="G82" i="2"/>
  <c r="G84" i="2" s="1"/>
  <c r="G16" i="2"/>
  <c r="V12" i="2"/>
  <c r="V15" i="2" s="1"/>
  <c r="J102" i="2"/>
  <c r="J114" i="2" s="1"/>
  <c r="J121" i="2" s="1"/>
  <c r="J87" i="2"/>
  <c r="J100" i="2"/>
  <c r="J112" i="2" s="1"/>
  <c r="J101" i="2"/>
  <c r="J113" i="2" s="1"/>
  <c r="J120" i="2" s="1"/>
  <c r="I13" i="3"/>
  <c r="I16" i="3" s="1"/>
  <c r="I12" i="3"/>
  <c r="I15" i="3" s="1"/>
  <c r="H48" i="4"/>
  <c r="H49" i="4" s="1"/>
  <c r="H52" i="4" s="1"/>
  <c r="E43" i="2"/>
  <c r="E41" i="3"/>
  <c r="G43" i="2"/>
  <c r="G58" i="2" s="1"/>
  <c r="G59" i="2" s="1"/>
  <c r="I101" i="2"/>
  <c r="I113" i="2" s="1"/>
  <c r="I120" i="2" s="1"/>
  <c r="I87" i="2"/>
  <c r="I102" i="2"/>
  <c r="I114" i="2" s="1"/>
  <c r="I121" i="2" s="1"/>
  <c r="E45" i="2"/>
  <c r="E25" i="2" s="1"/>
  <c r="F123" i="2"/>
  <c r="F30" i="2" s="1"/>
  <c r="I44" i="2"/>
  <c r="I54" i="2" s="1"/>
  <c r="I55" i="2" s="1"/>
  <c r="I43" i="2"/>
  <c r="I58" i="2" s="1"/>
  <c r="I59" i="2" s="1"/>
  <c r="E16" i="2"/>
  <c r="G41" i="2"/>
  <c r="H100" i="2"/>
  <c r="H112" i="2" s="1"/>
  <c r="J3" i="2"/>
  <c r="S16" i="2"/>
  <c r="W13" i="2"/>
  <c r="W16" i="2" s="1"/>
  <c r="H41" i="2"/>
  <c r="I65" i="2"/>
  <c r="I100" i="2"/>
  <c r="I112" i="2" s="1"/>
  <c r="J12" i="3"/>
  <c r="J15" i="3" s="1"/>
  <c r="J13" i="3"/>
  <c r="J16" i="3" s="1"/>
  <c r="G65" i="2"/>
  <c r="E103" i="3"/>
  <c r="E115" i="3" s="1"/>
  <c r="E122" i="3" s="1"/>
  <c r="E101" i="3"/>
  <c r="E113" i="3" s="1"/>
  <c r="E120" i="3" s="1"/>
  <c r="F43" i="2"/>
  <c r="F41" i="2"/>
  <c r="E112" i="3"/>
  <c r="Q15" i="3"/>
  <c r="H13" i="3"/>
  <c r="H16" i="3" s="1"/>
  <c r="J84" i="2"/>
  <c r="U16" i="2"/>
  <c r="E65" i="2"/>
  <c r="F101" i="2"/>
  <c r="F113" i="2" s="1"/>
  <c r="F120" i="2" s="1"/>
  <c r="F103" i="2"/>
  <c r="F115" i="2" s="1"/>
  <c r="F122" i="2" s="1"/>
  <c r="E16" i="3"/>
  <c r="E87" i="3"/>
  <c r="E26" i="4"/>
  <c r="F26" i="4" s="1"/>
  <c r="F44" i="4" s="1"/>
  <c r="E9" i="4"/>
  <c r="F9" i="4" s="1"/>
  <c r="E6" i="4"/>
  <c r="F6" i="4" s="1"/>
  <c r="E8" i="4"/>
  <c r="F8" i="4" s="1"/>
  <c r="F16" i="5" l="1"/>
  <c r="E119" i="3"/>
  <c r="E123" i="3" s="1"/>
  <c r="E30" i="3" s="1"/>
  <c r="E29" i="3"/>
  <c r="F46" i="4"/>
  <c r="F45" i="4"/>
  <c r="F47" i="4" s="1"/>
  <c r="I91" i="2"/>
  <c r="I22" i="2" s="1"/>
  <c r="I90" i="2"/>
  <c r="I21" i="2" s="1"/>
  <c r="I20" i="2" s="1"/>
  <c r="H44" i="2"/>
  <c r="H54" i="2" s="1"/>
  <c r="H55" i="2" s="1"/>
  <c r="H58" i="2"/>
  <c r="H59" i="2" s="1"/>
  <c r="E103" i="2"/>
  <c r="E115" i="2" s="1"/>
  <c r="E122" i="2" s="1"/>
  <c r="E101" i="2"/>
  <c r="E113" i="2" s="1"/>
  <c r="E120" i="2" s="1"/>
  <c r="E100" i="2"/>
  <c r="E112" i="2" s="1"/>
  <c r="E102" i="2"/>
  <c r="E114" i="2" s="1"/>
  <c r="E121" i="2" s="1"/>
  <c r="E87" i="2"/>
  <c r="I119" i="2"/>
  <c r="I123" i="2" s="1"/>
  <c r="I30" i="2" s="1"/>
  <c r="I116" i="2"/>
  <c r="I29" i="2" s="1"/>
  <c r="H18" i="5"/>
  <c r="H17" i="5"/>
  <c r="H19" i="5" s="1"/>
  <c r="H19" i="4"/>
  <c r="H20" i="4" s="1"/>
  <c r="F31" i="2"/>
  <c r="F28" i="2" s="1"/>
  <c r="F32" i="2"/>
  <c r="E58" i="2"/>
  <c r="E59" i="2" s="1"/>
  <c r="E44" i="2"/>
  <c r="J41" i="2"/>
  <c r="J43" i="2"/>
  <c r="J58" i="2" s="1"/>
  <c r="J59" i="2" s="1"/>
  <c r="G116" i="2"/>
  <c r="G119" i="2"/>
  <c r="G123" i="2" s="1"/>
  <c r="G30" i="2" s="1"/>
  <c r="H119" i="2"/>
  <c r="H123" i="2" s="1"/>
  <c r="H30" i="2" s="1"/>
  <c r="H116" i="2"/>
  <c r="H29" i="2" s="1"/>
  <c r="F15" i="4"/>
  <c r="F116" i="2"/>
  <c r="G44" i="2"/>
  <c r="G54" i="2" s="1"/>
  <c r="G55" i="2" s="1"/>
  <c r="J119" i="2"/>
  <c r="J123" i="2" s="1"/>
  <c r="J30" i="2" s="1"/>
  <c r="J116" i="2"/>
  <c r="J29" i="2" s="1"/>
  <c r="F58" i="2"/>
  <c r="F59" i="2" s="1"/>
  <c r="F44" i="2"/>
  <c r="F54" i="2" s="1"/>
  <c r="F55" i="2" s="1"/>
  <c r="E54" i="3"/>
  <c r="E55" i="3" s="1"/>
  <c r="E24" i="3"/>
  <c r="F17" i="5" l="1"/>
  <c r="F18" i="5"/>
  <c r="F48" i="4"/>
  <c r="F49" i="4"/>
  <c r="F52" i="4" s="1"/>
  <c r="H20" i="5"/>
  <c r="H21" i="5"/>
  <c r="E116" i="2"/>
  <c r="E119" i="2"/>
  <c r="E123" i="2" s="1"/>
  <c r="E30" i="2" s="1"/>
  <c r="J31" i="2"/>
  <c r="J28" i="2" s="1"/>
  <c r="J32" i="2"/>
  <c r="J44" i="2"/>
  <c r="J54" i="2" s="1"/>
  <c r="J55" i="2" s="1"/>
  <c r="F29" i="2"/>
  <c r="H32" i="2"/>
  <c r="H31" i="2"/>
  <c r="H28" i="2" s="1"/>
  <c r="F17" i="4"/>
  <c r="F16" i="4"/>
  <c r="G91" i="2"/>
  <c r="G22" i="2" s="1"/>
  <c r="G90" i="2"/>
  <c r="G21" i="2" s="1"/>
  <c r="G20" i="2" s="1"/>
  <c r="H91" i="2"/>
  <c r="H22" i="2" s="1"/>
  <c r="H90" i="2"/>
  <c r="H21" i="2" s="1"/>
  <c r="H20" i="2" s="1"/>
  <c r="G32" i="2"/>
  <c r="G31" i="2"/>
  <c r="G28" i="2" s="1"/>
  <c r="I32" i="2"/>
  <c r="I31" i="2"/>
  <c r="I28" i="2" s="1"/>
  <c r="E32" i="3"/>
  <c r="E31" i="3"/>
  <c r="E28" i="3" s="1"/>
  <c r="E24" i="2"/>
  <c r="E54" i="2"/>
  <c r="E55" i="2" s="1"/>
  <c r="E90" i="3"/>
  <c r="E21" i="3" s="1"/>
  <c r="E20" i="3" s="1"/>
  <c r="E91" i="3"/>
  <c r="E22" i="3" s="1"/>
  <c r="F91" i="2"/>
  <c r="F22" i="2" s="1"/>
  <c r="F90" i="2"/>
  <c r="F21" i="2" s="1"/>
  <c r="F20" i="2" s="1"/>
  <c r="G29" i="2"/>
  <c r="F18" i="4" l="1"/>
  <c r="F19" i="5"/>
  <c r="F20" i="5" s="1"/>
  <c r="F21" i="5" s="1"/>
  <c r="F19" i="4"/>
  <c r="F20" i="4"/>
  <c r="E29" i="2"/>
  <c r="J90" i="2"/>
  <c r="J21" i="2" s="1"/>
  <c r="J20" i="2" s="1"/>
  <c r="J91" i="2"/>
  <c r="J22" i="2" s="1"/>
  <c r="E91" i="2"/>
  <c r="E22" i="2" s="1"/>
  <c r="E90" i="2"/>
  <c r="E21" i="2" s="1"/>
  <c r="E20" i="2" s="1"/>
  <c r="E31" i="2"/>
  <c r="E28" i="2" s="1"/>
  <c r="E32" i="2"/>
  <c r="F64" i="2"/>
  <c r="G64" i="2"/>
  <c r="E64" i="2"/>
  <c r="J63" i="2" l="1"/>
  <c r="J66" i="2" s="1"/>
  <c r="I63" i="2"/>
  <c r="I66" i="2" s="1"/>
  <c r="H63" i="2"/>
  <c r="H66" i="2" s="1"/>
  <c r="E63" i="2"/>
  <c r="E66" i="2" s="1"/>
  <c r="G63" i="2"/>
  <c r="G66" i="2" s="1"/>
  <c r="F63" i="2"/>
  <c r="F66" i="2" s="1"/>
  <c r="I71" i="2" l="1"/>
  <c r="I73" i="2" s="1"/>
  <c r="I67" i="2"/>
  <c r="I35" i="2" s="1"/>
  <c r="I68" i="2"/>
  <c r="I36" i="2" s="1"/>
  <c r="I34" i="2"/>
  <c r="I72" i="2"/>
  <c r="I74" i="2" s="1"/>
  <c r="H68" i="2"/>
  <c r="H36" i="2" s="1"/>
  <c r="H34" i="2"/>
  <c r="H72" i="2"/>
  <c r="H74" i="2" s="1"/>
  <c r="H67" i="2"/>
  <c r="H35" i="2" s="1"/>
  <c r="H71" i="2"/>
  <c r="H73" i="2" s="1"/>
  <c r="J71" i="2"/>
  <c r="J73" i="2" s="1"/>
  <c r="J34" i="2"/>
  <c r="J67" i="2"/>
  <c r="J35" i="2" s="1"/>
  <c r="J72" i="2"/>
  <c r="J74" i="2" s="1"/>
  <c r="J68" i="2"/>
  <c r="J36" i="2" s="1"/>
  <c r="F34" i="2"/>
  <c r="F68" i="2"/>
  <c r="F36" i="2" s="1"/>
  <c r="F71" i="2"/>
  <c r="F73" i="2" s="1"/>
  <c r="F72" i="2"/>
  <c r="F74" i="2" s="1"/>
  <c r="F67" i="2"/>
  <c r="F35" i="2" s="1"/>
  <c r="G71" i="2"/>
  <c r="G73" i="2" s="1"/>
  <c r="G68" i="2"/>
  <c r="G36" i="2" s="1"/>
  <c r="G34" i="2"/>
  <c r="G72" i="2"/>
  <c r="G74" i="2" s="1"/>
  <c r="G67" i="2"/>
  <c r="G35" i="2" s="1"/>
  <c r="E68" i="2"/>
  <c r="E36" i="2" s="1"/>
  <c r="E72" i="2"/>
  <c r="E74" i="2" s="1"/>
  <c r="E67" i="2"/>
  <c r="E35" i="2" s="1"/>
  <c r="E34" i="2"/>
  <c r="E71" i="2"/>
  <c r="E73" i="2" s="1"/>
  <c r="E66" i="3" l="1"/>
  <c r="E67" i="3" s="1"/>
  <c r="E35" i="3" s="1"/>
  <c r="E72" i="3" l="1"/>
  <c r="E74" i="3" s="1"/>
  <c r="E68" i="3"/>
  <c r="E36" i="3" s="1"/>
  <c r="E71" i="3"/>
  <c r="E73" i="3" s="1"/>
  <c r="E34" i="3"/>
</calcChain>
</file>

<file path=xl/sharedStrings.xml><?xml version="1.0" encoding="utf-8"?>
<sst xmlns="http://schemas.openxmlformats.org/spreadsheetml/2006/main" count="1723" uniqueCount="394">
  <si>
    <t>DATOS DE ENTRADA</t>
  </si>
  <si>
    <t>Planta comunitaria</t>
  </si>
  <si>
    <t>PV residencial (3 kW por vivienda)</t>
  </si>
  <si>
    <t>Selección de datos de entrada</t>
  </si>
  <si>
    <t>UNIDAD</t>
  </si>
  <si>
    <t>Valor de referencia</t>
  </si>
  <si>
    <t>Solo calefacción</t>
  </si>
  <si>
    <t>Solo cocción</t>
  </si>
  <si>
    <t>Calefacción y cocción</t>
  </si>
  <si>
    <t>Norma de colores</t>
  </si>
  <si>
    <t>1.1</t>
  </si>
  <si>
    <t>Potencia instalada</t>
  </si>
  <si>
    <t>kW</t>
  </si>
  <si>
    <t>Datos de entrada</t>
  </si>
  <si>
    <t>1.2</t>
  </si>
  <si>
    <t>Distancia linea de transmisión</t>
  </si>
  <si>
    <t>m</t>
  </si>
  <si>
    <t>Parámetros fijos</t>
  </si>
  <si>
    <t>1.3</t>
  </si>
  <si>
    <t>Número de beneficiarios</t>
  </si>
  <si>
    <t>viv</t>
  </si>
  <si>
    <t>Resultado ecuaciones</t>
  </si>
  <si>
    <t>1.4</t>
  </si>
  <si>
    <t>Vida util</t>
  </si>
  <si>
    <t>años</t>
  </si>
  <si>
    <t>1.5</t>
  </si>
  <si>
    <t>Tasa de descuento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</si>
  <si>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</si>
  <si>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</si>
  <si>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</si>
  <si>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</si>
  <si>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</si>
  <si>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</si>
  <si>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</si>
  <si>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</si>
  <si>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</si>
  <si>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</si>
  <si>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</si>
  <si>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</si>
  <si>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1.6</t>
  </si>
  <si>
    <t>Consumo anual de calefacción por vivienda</t>
  </si>
  <si>
    <t>Distribución mensual calefacción</t>
  </si>
  <si>
    <t>1.7.1</t>
  </si>
  <si>
    <t>Consumo anual de leña para calefacción (Salamandra)</t>
  </si>
  <si>
    <t>kg/viv</t>
  </si>
  <si>
    <t>Consumo leña calefacción [kg/mes]</t>
  </si>
  <si>
    <t>1.7.2</t>
  </si>
  <si>
    <t>Consumo anual de electricidad para calefacción</t>
  </si>
  <si>
    <t>kWh/viv</t>
  </si>
  <si>
    <t>Consumo electricidad calefaccón [kWh/mes]</t>
  </si>
  <si>
    <t>1.7</t>
  </si>
  <si>
    <t>Consumo anual de cocción por vivienda</t>
  </si>
  <si>
    <t>Distribución mensual cocción</t>
  </si>
  <si>
    <t>Consumo anual de leña para cocción</t>
  </si>
  <si>
    <t>Consumo leña cocción [kg/mes]</t>
  </si>
  <si>
    <t>Consumo anual de electricidad para cocción</t>
  </si>
  <si>
    <t>Consumo electricidad cocción [kWh/mes]</t>
  </si>
  <si>
    <t>1.8</t>
  </si>
  <si>
    <t>Consumo total por energético</t>
  </si>
  <si>
    <t>Total calefacción y cocción</t>
  </si>
  <si>
    <t>1.8.1</t>
  </si>
  <si>
    <t>Total consumo leña</t>
  </si>
  <si>
    <t>Total consumo leña [kg/mes]</t>
  </si>
  <si>
    <t>1.8.2</t>
  </si>
  <si>
    <t>Total consumo electricidad</t>
  </si>
  <si>
    <t>Total consumo electricidad [kWh/mes]</t>
  </si>
  <si>
    <t>INDICADORES CLAVE A PARTIR DE RESULTADOS</t>
  </si>
  <si>
    <t>Beneficiario recibe mayor ingreso que gasto por calefacción?</t>
  </si>
  <si>
    <t>Sí/No</t>
  </si>
  <si>
    <t>Beneficio vivienda</t>
  </si>
  <si>
    <t>CLP/año-viv</t>
  </si>
  <si>
    <t>Beneficicio viivienda considerando costo evitado de leña</t>
  </si>
  <si>
    <t>Inyección anual a la red</t>
  </si>
  <si>
    <t>kWh/año</t>
  </si>
  <si>
    <t>Electricidad necesaria</t>
  </si>
  <si>
    <t xml:space="preserve">Emisiones a compensar en MP2.5 equivalente </t>
  </si>
  <si>
    <t>kg MP2.5e/año</t>
  </si>
  <si>
    <t>Proyecto cumple emisiones a compensar ?</t>
  </si>
  <si>
    <t>Viviendas necesarias para cumplir con meta</t>
  </si>
  <si>
    <t>Emisiones evitadas</t>
  </si>
  <si>
    <t>Diferencia emisiones evitadas</t>
  </si>
  <si>
    <t>Numero de proyectos necesarios para cumplir emisiones a compensar</t>
  </si>
  <si>
    <t>proyecto</t>
  </si>
  <si>
    <t>Costo total</t>
  </si>
  <si>
    <t>CLP</t>
  </si>
  <si>
    <t>Costo por vivienda</t>
  </si>
  <si>
    <t>CLP/viv</t>
  </si>
  <si>
    <t>Costo por kW</t>
  </si>
  <si>
    <t>CLP/kW</t>
  </si>
  <si>
    <t>RESULTADOS GENERACION ELECTRICA</t>
  </si>
  <si>
    <t>Potencial e inyección a la red</t>
  </si>
  <si>
    <t>2.1</t>
  </si>
  <si>
    <t>Generación anual</t>
  </si>
  <si>
    <t>2.2</t>
  </si>
  <si>
    <t>Porcentaje autoconsumo</t>
  </si>
  <si>
    <t>%</t>
  </si>
  <si>
    <t>2.3</t>
  </si>
  <si>
    <t>Autoconsumo anual</t>
  </si>
  <si>
    <t>2.4</t>
  </si>
  <si>
    <t>2.5</t>
  </si>
  <si>
    <t>3</t>
  </si>
  <si>
    <t>Ingresos</t>
  </si>
  <si>
    <t>3.1</t>
  </si>
  <si>
    <t>Valor de inyección a la red</t>
  </si>
  <si>
    <t>3.1.1</t>
  </si>
  <si>
    <t>Precio nudo promedio</t>
  </si>
  <si>
    <t>CLP/kWh</t>
  </si>
  <si>
    <t>3.1.2</t>
  </si>
  <si>
    <t>Descuento estimado por peaje y distribución</t>
  </si>
  <si>
    <t>3.1.3</t>
  </si>
  <si>
    <t>Valor unitario inyección a la red</t>
  </si>
  <si>
    <t>3.2</t>
  </si>
  <si>
    <t>Ingresos por inyección</t>
  </si>
  <si>
    <t>3.2.1</t>
  </si>
  <si>
    <t>Ingreso anual</t>
  </si>
  <si>
    <t>CLP/año</t>
  </si>
  <si>
    <t>3.2.2</t>
  </si>
  <si>
    <t>Ingreso anual por beneficiario</t>
  </si>
  <si>
    <t>3.3</t>
  </si>
  <si>
    <t>Ahorro autoconsumo</t>
  </si>
  <si>
    <t>3.3.1</t>
  </si>
  <si>
    <t>Ahorro anual</t>
  </si>
  <si>
    <t>3.3.2</t>
  </si>
  <si>
    <t>Ahorro anual por beneficiario</t>
  </si>
  <si>
    <t>4</t>
  </si>
  <si>
    <t>Costo proyecto</t>
  </si>
  <si>
    <t>4.1</t>
  </si>
  <si>
    <t>Desglose de costos</t>
  </si>
  <si>
    <t>4.1.1</t>
  </si>
  <si>
    <t>Costo planta fotovoltaica comunitaria</t>
  </si>
  <si>
    <t>Opex anualizado</t>
  </si>
  <si>
    <t>4.1.2</t>
  </si>
  <si>
    <t>Costo linea de transmision</t>
  </si>
  <si>
    <t>4.1.3</t>
  </si>
  <si>
    <t>Costo operacional inicial y RRHH</t>
  </si>
  <si>
    <t>4.1.4</t>
  </si>
  <si>
    <t>4.1.5</t>
  </si>
  <si>
    <t>4.1.6</t>
  </si>
  <si>
    <t>4.2</t>
  </si>
  <si>
    <t>Costos por año y mes considerando vida útil y tasa de dscto.</t>
  </si>
  <si>
    <t>4.2.1</t>
  </si>
  <si>
    <t>Costo anualizado</t>
  </si>
  <si>
    <t>4.2.2</t>
  </si>
  <si>
    <t>Costo mensualizado</t>
  </si>
  <si>
    <t>CLP/mes</t>
  </si>
  <si>
    <t>4.2.3</t>
  </si>
  <si>
    <t>Costo anualizado por beneficiario</t>
  </si>
  <si>
    <t>4.2.4</t>
  </si>
  <si>
    <t>Costo mensualizado por beneficiario</t>
  </si>
  <si>
    <t>CLP/mes-viv</t>
  </si>
  <si>
    <t>RESULTADOS REEMPLAZO LEñA CALEFACCIóN</t>
  </si>
  <si>
    <t>5</t>
  </si>
  <si>
    <t>Indicadores recambio calefactores a leña</t>
  </si>
  <si>
    <t>5.1.1</t>
  </si>
  <si>
    <t>Costo unitario electricidad (promedio tarifas)</t>
  </si>
  <si>
    <t>5.1.2</t>
  </si>
  <si>
    <t>Costo unitario leña</t>
  </si>
  <si>
    <t>CLP/kg</t>
  </si>
  <si>
    <t>5.2</t>
  </si>
  <si>
    <t>Costo</t>
  </si>
  <si>
    <t>5.2.1</t>
  </si>
  <si>
    <t>Costo anual de electricidad para calefacción</t>
  </si>
  <si>
    <t>5.2.2</t>
  </si>
  <si>
    <t>Costo anual de electricidad para cocción</t>
  </si>
  <si>
    <t>5.2.3</t>
  </si>
  <si>
    <t>Costo anual de electricidad total (calefacción y cocción)</t>
  </si>
  <si>
    <t>5.2.4</t>
  </si>
  <si>
    <t>Costo evitado anual de leña para calefacción</t>
  </si>
  <si>
    <t>5.2.5</t>
  </si>
  <si>
    <t>Costo evitado anual de leña para cocción</t>
  </si>
  <si>
    <t>5.2.6</t>
  </si>
  <si>
    <t>Costo evitado anual de leña total (calefacción y cocción)</t>
  </si>
  <si>
    <t>5.3</t>
  </si>
  <si>
    <t>Beneficio</t>
  </si>
  <si>
    <t>5.3.1</t>
  </si>
  <si>
    <t>Inyección + ahorro - costos electricidad por vivienda</t>
  </si>
  <si>
    <t>Inyección + ahorro - costos electricidad + costo evitado leña por vivienda</t>
  </si>
  <si>
    <t>5.4</t>
  </si>
  <si>
    <t>Factor de emisiones</t>
  </si>
  <si>
    <t>Multiplica por</t>
  </si>
  <si>
    <t>5.4.2</t>
  </si>
  <si>
    <t>Factor de emisiones MP2.5</t>
  </si>
  <si>
    <t xml:space="preserve"> g MP2.5/kg leña-viv</t>
  </si>
  <si>
    <t>5.4.3</t>
  </si>
  <si>
    <t>Factor de emisiones NOx</t>
  </si>
  <si>
    <t xml:space="preserve"> g NOx/kg leña-viv</t>
  </si>
  <si>
    <t>5.4.4</t>
  </si>
  <si>
    <t>Factor de emisiones SO2</t>
  </si>
  <si>
    <t xml:space="preserve"> g SO2/kg leña-viv</t>
  </si>
  <si>
    <t>5.4.5</t>
  </si>
  <si>
    <t>Factor de emisiones NH3</t>
  </si>
  <si>
    <t xml:space="preserve"> g NH3/kg leña-viv</t>
  </si>
  <si>
    <t>5.5</t>
  </si>
  <si>
    <t>Emisiones por vivienda</t>
  </si>
  <si>
    <t>5.5.6</t>
  </si>
  <si>
    <t>Emisiones anuales evitadas MP2.5</t>
  </si>
  <si>
    <t xml:space="preserve"> g MP2.5/año-viv</t>
  </si>
  <si>
    <t>5.5.7</t>
  </si>
  <si>
    <t>Emisiones anuales evitadas NOx</t>
  </si>
  <si>
    <t xml:space="preserve"> g NOx/año-viv</t>
  </si>
  <si>
    <t>5.5.8</t>
  </si>
  <si>
    <t>Emisiones anuales evitadas SO2</t>
  </si>
  <si>
    <t xml:space="preserve"> g SO2/año-viv</t>
  </si>
  <si>
    <t>5.5.9</t>
  </si>
  <si>
    <t>Emisiones anuales evitadas NH3</t>
  </si>
  <si>
    <t xml:space="preserve"> g NH3/año-viv</t>
  </si>
  <si>
    <t>5.6</t>
  </si>
  <si>
    <t>Factor de emisiones MP2.5 equivalentes</t>
  </si>
  <si>
    <t>5.6.1</t>
  </si>
  <si>
    <t>MP2.5 a MP2.5</t>
  </si>
  <si>
    <t>g MP2.5/g MP2.5</t>
  </si>
  <si>
    <t>5.6.2</t>
  </si>
  <si>
    <t>NOx a MP2.5</t>
  </si>
  <si>
    <t>g MP2.5/g NOx</t>
  </si>
  <si>
    <t>5.6.3</t>
  </si>
  <si>
    <t>SO2 a MP2.5</t>
  </si>
  <si>
    <t>g MP2.5/g SO2</t>
  </si>
  <si>
    <t>5.6.4</t>
  </si>
  <si>
    <t>NH3 a MP2.5</t>
  </si>
  <si>
    <t>g MP2.5/g NH3</t>
  </si>
  <si>
    <t>5.7</t>
  </si>
  <si>
    <t>Emisiones MP2.5 equivalentes por vivienda</t>
  </si>
  <si>
    <t>5.7.1</t>
  </si>
  <si>
    <t>Emisiones anuales MP2.5</t>
  </si>
  <si>
    <t>kg MP2.5e/año-viv</t>
  </si>
  <si>
    <t>5.7.2</t>
  </si>
  <si>
    <t>Emisiones anuales NOx</t>
  </si>
  <si>
    <t>5.7.3</t>
  </si>
  <si>
    <t>Emisiones anuales SO2</t>
  </si>
  <si>
    <t>5.7.4</t>
  </si>
  <si>
    <t>Emisiones anuales NH3</t>
  </si>
  <si>
    <t>5.7.5</t>
  </si>
  <si>
    <t>Total emisiones evitadasanuales por vivienda</t>
  </si>
  <si>
    <t>5.8</t>
  </si>
  <si>
    <t>Emisiones MP2.5 equivalentes por numero de beneficiarios</t>
  </si>
  <si>
    <t>5.8.1</t>
  </si>
  <si>
    <t>5.8.2</t>
  </si>
  <si>
    <t>5.8.3</t>
  </si>
  <si>
    <t>5.8.4</t>
  </si>
  <si>
    <t>5.8.5</t>
  </si>
  <si>
    <t>Total emisiones evitadas anuales proyecto</t>
  </si>
  <si>
    <t>OPEX anualizado</t>
  </si>
  <si>
    <t>(editar solo en hoja Principal)</t>
  </si>
  <si>
    <t xml:space="preserve">Planta fotovoltaica comunitaria </t>
  </si>
  <si>
    <t>Potencia diseño</t>
  </si>
  <si>
    <t>Potencia referencia</t>
  </si>
  <si>
    <t>Original planta fotovoltaica comunitaria Talagante (300 kW)</t>
  </si>
  <si>
    <t>Item</t>
  </si>
  <si>
    <t>Descripción</t>
  </si>
  <si>
    <t>Unidad</t>
  </si>
  <si>
    <t>Precio Unitario</t>
  </si>
  <si>
    <t>Cantidad</t>
  </si>
  <si>
    <t>Precio Total</t>
  </si>
  <si>
    <t>Cantidad 
300 kW</t>
  </si>
  <si>
    <t>Precio Total 
300 kW</t>
  </si>
  <si>
    <t>Ingeniería de detalle</t>
  </si>
  <si>
    <t>HH</t>
  </si>
  <si>
    <t>Costo Módulos Fotovoltaicos</t>
  </si>
  <si>
    <t>Inversores</t>
  </si>
  <si>
    <t>Estructura de Anclaje/soporte</t>
  </si>
  <si>
    <t>GL</t>
  </si>
  <si>
    <t>Otros equipos y Materiales del Sistema</t>
  </si>
  <si>
    <t>Mano de Obra</t>
  </si>
  <si>
    <t>Gastos Administrativos</t>
  </si>
  <si>
    <t>Trámite de conexión ley N° 21.118</t>
  </si>
  <si>
    <t>Mantenimiento durante el primer año</t>
  </si>
  <si>
    <t>1.10</t>
  </si>
  <si>
    <t>Otros</t>
  </si>
  <si>
    <t>COSTO DIRECTO sistema 300 [kWp] (1.1 al 1.10)</t>
  </si>
  <si>
    <t>GASTOS GENERALES PARA SISTEMA DE 300 [kWp] (% sobre 1.11)</t>
  </si>
  <si>
    <t>UTILIDADES SISTEMAS DE 300 [kWp] (% sobre 1.11)</t>
  </si>
  <si>
    <t>VALOR NETO SISTEMA DE 300 [kWp]</t>
  </si>
  <si>
    <t>I.V.A. SISTEMAS DE 300 [kWp] (% sobre 1.14)</t>
  </si>
  <si>
    <t>COSTO TOTAL POR SISTEMA DE 300 [kWp]</t>
  </si>
  <si>
    <t xml:space="preserve">Linea de transmisión - planta fotovoltaica comunitaria </t>
  </si>
  <si>
    <t>Largo linea diseño</t>
  </si>
  <si>
    <t>Largo linea referencia</t>
  </si>
  <si>
    <t>Cantidad
100 mt/300 kW</t>
  </si>
  <si>
    <t>Precio Total 
100mt/300 kW</t>
  </si>
  <si>
    <t xml:space="preserve">Transformador  300 kVA </t>
  </si>
  <si>
    <t>Transformador Distribución Aérea trifásico 300 kVA 13,2 kV/0,38 kV</t>
  </si>
  <si>
    <t xml:space="preserve">Reconectador de 27kV </t>
  </si>
  <si>
    <t>Reconectador de 27kV Noja Power con control RC 10 o equipo similar</t>
  </si>
  <si>
    <t>Transformador Bifásico 5 kVA</t>
  </si>
  <si>
    <t>Transformador Bifásico 5 kVA, 13,2 kV, 5 kVA Clase 15 kV</t>
  </si>
  <si>
    <t>Postes de hormigón armado</t>
  </si>
  <si>
    <t xml:space="preserve">Conductor de aluminio </t>
  </si>
  <si>
    <t>mts</t>
  </si>
  <si>
    <t>Conductor de aluminio protegido 50mm² o superior trifásico 25 kV, para disposición de redes compactas.</t>
  </si>
  <si>
    <t xml:space="preserve">Equipo compacto 15 kV </t>
  </si>
  <si>
    <t>Equipo compacto 15 kV 3p (5-10-20/5A) Precisión ANSI 0,3 para empalme de media tensión.</t>
  </si>
  <si>
    <t>Pararrayo clase 15 kV</t>
  </si>
  <si>
    <t>Desconectadores Fusibles clase 15 kV</t>
  </si>
  <si>
    <t>Elementos necesarios para disposición de redes compactas.</t>
  </si>
  <si>
    <t>Crucetas, ferretería, aisladores, retenciones, abrazaderas, soportes, separadores y todos los elementos necesarios para disposición de redes compactas.</t>
  </si>
  <si>
    <t>Medidor bidireccional en el empalme</t>
  </si>
  <si>
    <t>Medidor bidireccional en el empalme, que permita registrar los consumos y inyecciones de la energía para cumplir con la ley 21.118.</t>
  </si>
  <si>
    <t>Cubos seguros y vitarreales del sistema</t>
  </si>
  <si>
    <t>Trámite de conexión con empresa distribuidora</t>
  </si>
  <si>
    <t>1.18</t>
  </si>
  <si>
    <t>COSTO DIRECTO PROYECTO (1.1 al 1.18)</t>
  </si>
  <si>
    <t>1.20</t>
  </si>
  <si>
    <t>GASTOS GENERALES PROYECTO (% sobre 1.19)</t>
  </si>
  <si>
    <t xml:space="preserve">UTILIDADES PROYECTO (% sobre 1.19) </t>
  </si>
  <si>
    <t>VALOR NETO PROYECTO</t>
  </si>
  <si>
    <t xml:space="preserve">I.V.A. PROYECTO (% sobre 1.22) </t>
  </si>
  <si>
    <t>COSTO TOTAL PROYECTO</t>
  </si>
  <si>
    <t>VALOR TOTAL OFERTA</t>
  </si>
  <si>
    <t xml:space="preserve">OPEX inicial y RRHH - planta fotovoltaica comunitaria </t>
  </si>
  <si>
    <t>Beneficiarios</t>
  </si>
  <si>
    <t>Beneficiarios referencia</t>
  </si>
  <si>
    <t>beneficiarios</t>
  </si>
  <si>
    <t>OPEX inicial y RRHH</t>
  </si>
  <si>
    <t>OPEX inicial y RRHH ref.</t>
  </si>
  <si>
    <t>Valor total Referencia (Planta+linea)</t>
  </si>
  <si>
    <t>Valorr unitario</t>
  </si>
  <si>
    <t>Costo planta 77</t>
  </si>
  <si>
    <t xml:space="preserve">Planta fotovoltaica residencial </t>
  </si>
  <si>
    <t>Potencia por viv</t>
  </si>
  <si>
    <t>Lista comunas</t>
  </si>
  <si>
    <t>Inclinacion</t>
  </si>
  <si>
    <t>Azimut</t>
  </si>
  <si>
    <t>Latitud</t>
  </si>
  <si>
    <t>Longitud</t>
  </si>
  <si>
    <t>Total diario kWh</t>
  </si>
  <si>
    <t>Total anual kWh</t>
  </si>
  <si>
    <t>Factor de planta</t>
  </si>
  <si>
    <t>Promedio</t>
  </si>
  <si>
    <t>Alhué</t>
  </si>
  <si>
    <t>Buin</t>
  </si>
  <si>
    <t>Calera de Tango</t>
  </si>
  <si>
    <t>Colina</t>
  </si>
  <si>
    <t>Curacavi</t>
  </si>
  <si>
    <t>El Monte</t>
  </si>
  <si>
    <t>Isla de Maipo</t>
  </si>
  <si>
    <t>Lampa</t>
  </si>
  <si>
    <t>Maria Pinto</t>
  </si>
  <si>
    <t>Melipilla</t>
  </si>
  <si>
    <t>Padre Hurtado</t>
  </si>
  <si>
    <t>Paine</t>
  </si>
  <si>
    <t>Peñaflor</t>
  </si>
  <si>
    <t>Pirque</t>
  </si>
  <si>
    <t>San Jose de Maipo</t>
  </si>
  <si>
    <t>San Pedro</t>
  </si>
  <si>
    <t>Talagante</t>
  </si>
  <si>
    <t>Tiltil</t>
  </si>
  <si>
    <t>Extraido de reporte del Explorador Solar (MEN) por comuna</t>
  </si>
  <si>
    <t>Indica la generación por hora para un sistema de 1 kW (dato de entrada seleccionado)</t>
  </si>
  <si>
    <t>Generacion Fotovoltaica</t>
  </si>
  <si>
    <t>Unidad [kWh]</t>
  </si>
  <si>
    <t>(Columna con valor PROMEDIO)</t>
  </si>
  <si>
    <t>Comuna</t>
  </si>
  <si>
    <t>Mes</t>
  </si>
  <si>
    <t>Días</t>
  </si>
  <si>
    <t>Total mensual kWh</t>
  </si>
  <si>
    <t>00:00 a 23:00</t>
  </si>
  <si>
    <t>0:00</t>
  </si>
  <si>
    <t>1:00</t>
  </si>
  <si>
    <t>2:00</t>
  </si>
  <si>
    <t>3:00</t>
  </si>
  <si>
    <t>4:00</t>
  </si>
  <si>
    <t>5:00</t>
  </si>
  <si>
    <t>6:00</t>
  </si>
  <si>
    <t>7:00</t>
  </si>
  <si>
    <t>8:00</t>
  </si>
  <si>
    <t>9:00</t>
  </si>
  <si>
    <t>10:00</t>
  </si>
  <si>
    <t>11:00</t>
  </si>
  <si>
    <t>12:00</t>
  </si>
  <si>
    <t>13:00</t>
  </si>
  <si>
    <t>14:00</t>
  </si>
  <si>
    <t>15:00</t>
  </si>
  <si>
    <t>16:00</t>
  </si>
  <si>
    <t>17:00</t>
  </si>
  <si>
    <t>18:00</t>
  </si>
  <si>
    <t>19:00</t>
  </si>
  <si>
    <t>20:00</t>
  </si>
  <si>
    <t>21:00</t>
  </si>
  <si>
    <t>22:00</t>
  </si>
  <si>
    <t>23:00</t>
  </si>
  <si>
    <t>T</t>
  </si>
  <si>
    <t>Enero a Diciembre</t>
  </si>
  <si>
    <t>Curacaví</t>
  </si>
  <si>
    <t>SanJoseDeMaipo</t>
  </si>
  <si>
    <t>SanPedro</t>
  </si>
  <si>
    <t>Sum of Total mensual kWh</t>
  </si>
  <si>
    <t>Column Labels</t>
  </si>
  <si>
    <t>Row Labels</t>
  </si>
  <si>
    <t>Mes2</t>
  </si>
  <si>
    <t>Grand Total</t>
  </si>
  <si>
    <t>Plataforma Indice de Precios (Acond.icionamiento térmico y calefacción residencial)- Ministerio de Energía</t>
  </si>
  <si>
    <t>https://indicesdeprecios.energia.gob.cl/calefaccion.html</t>
  </si>
  <si>
    <t>Plataforma Índice de Precios - Informe In-Data 2025</t>
  </si>
  <si>
    <t>https://indicesdeprecios.energia.gob.cl/Informe%20Final%20ID%20584105-20-LE23%20-%20Calefacci%C3%B3n.pdf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</si>
</sst>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6" formatCode="&quot;$&quot;#,##0_);[Red]\(&quot;$&quot;#,##0\)"/>
    <numFmt numFmtId="164" formatCode="&quot;$&quot;#,##0;[Red]\-&quot;$&quot;#,##0"/>
    <numFmt numFmtId="165" formatCode="&quot;$&quot;#,##0.00;[Red]\-&quot;$&quot;#,##0.00"/>
    <numFmt numFmtId="166" formatCode="_ * #,##0_ ;_ * \-#,##0_ ;_ * &quot;-&quot;_ ;_ @_ "/>
    <numFmt numFmtId="167" formatCode="_ &quot;$&quot;* #,##0_ ;_ &quot;$&quot;* \-#,##0_ ;_ &quot;$&quot;* &quot;-&quot;_ ;_ @_ "/>
    <numFmt numFmtId="168" formatCode="0.0%"/>
    <numFmt numFmtId="169" formatCode="[$$-340A]#,##0;[Red][$$-340A]\-#,##0"/>
    <numFmt numFmtId="170" formatCode="_ [$$-340A]* #,##0_ ;_ [$$-340A]* \-#,##0_ ;_ [$$-340A]* &quot;-&quot;??_ ;_ @_ "/>
    <numFmt numFmtId="171" formatCode="_-* #,##0_-;\-* #,##0_-;_-* &quot;-&quot;??_-;_-@"/>
    <numFmt numFmtId="172" formatCode="_ * #,##0_ ;_ * \-#,##0_ ;_ * &quot;-&quot;?_ ;_ @_ "/>
    <numFmt numFmtId="173" formatCode="_ * #,##0.0_ ;_ * \-#,##0.0_ ;_ * &quot;-&quot;_ ;_ @_ "/>
    <numFmt numFmtId="174" formatCode="_-&quot;$&quot;* #,##0_-;\-&quot;$&quot;* #,##0_-;_-&quot;$&quot;* &quot;-&quot;??_-;_-@"/>
    <numFmt numFmtId="175" formatCode="&quot;$&quot;#,##0;[Red]&quot;$&quot;\-#,##0"/>
    <numFmt numFmtId="176" formatCode="_ * #,##0.0_ ;_ * \-#,##0.0_ ;_ * &quot;-&quot;?_ ;_ @_ "/>
    <numFmt numFmtId="177" formatCode="_-* #,##0.0_-;\-* #,##0.0_-;_-* &quot;-&quot;??_-;_-@"/>
  </numFmts>
  <fonts count="6">
    <font>
      <sz val="11"/>
      <color theme="1"/>
      <name val="Calibri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u/>
      <sz val="11"/>
      <color theme="10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DEEAF6"/>
        <bgColor rgb="FFDEEAF6"/>
      </patternFill>
    </fill>
    <fill>
      <patternFill patternType="solid">
        <fgColor rgb="FFFEF2CB"/>
        <bgColor rgb="FFFEF2CB"/>
      </patternFill>
    </fill>
    <fill>
      <patternFill patternType="solid">
        <fgColor rgb="FFD9E2F3"/>
        <bgColor rgb="FFD9E2F3"/>
      </patternFill>
    </fill>
    <fill>
      <patternFill patternType="solid">
        <fgColor rgb="FFFBE4D5"/>
        <bgColor rgb="FFFBE4D5"/>
      </patternFill>
    </fill>
    <fill>
      <patternFill patternType="solid">
        <fgColor rgb="FF7F7F7F"/>
        <bgColor rgb="FF7F7F7F"/>
      </patternFill>
    </fill>
    <fill>
      <patternFill patternType="solid">
        <fgColor rgb="FFFFD965"/>
        <bgColor rgb="FFFFD965"/>
      </patternFill>
    </fill>
    <fill>
      <patternFill patternType="solid">
        <fgColor rgb="FFBF9000"/>
        <bgColor rgb="FFBF9000"/>
      </patternFill>
    </fill>
    <fill>
      <patternFill patternType="solid">
        <fgColor rgb="FFFFFF00"/>
        <bgColor rgb="FFFFFF00"/>
      </patternFill>
    </fill>
    <fill>
      <patternFill patternType="solid">
        <fgColor rgb="FFB4C6E7"/>
        <bgColor rgb="FFB4C6E7"/>
      </patternFill>
    </fill>
    <fill>
      <patternFill patternType="solid">
        <fgColor rgb="FF8EAADB"/>
        <bgColor rgb="FF8EAADB"/>
      </patternFill>
    </fill>
    <fill>
      <patternFill patternType="solid">
        <fgColor rgb="FFF7CAAC"/>
        <bgColor rgb="FFF7CAAC"/>
      </patternFill>
    </fill>
    <fill>
      <patternFill patternType="solid">
        <fgColor rgb="FFFFE598"/>
        <bgColor rgb="FFFFE598"/>
      </patternFill>
    </fill>
    <fill>
      <patternFill patternType="solid">
        <fgColor rgb="FFBDD6EE"/>
        <bgColor rgb="FFBDD6EE"/>
      </patternFill>
    </fill>
    <fill>
      <patternFill patternType="solid">
        <fgColor rgb="FF9CC2E5"/>
        <bgColor rgb="FF9CC2E5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49" fontId="1" fillId="0" borderId="0" xfId="0" applyNumberFormat="1" applyFont="1"/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1" fillId="2" borderId="1" xfId="0" applyFont="1" applyFill="1" applyBorder="1"/>
    <xf numFmtId="0" fontId="2" fillId="4" borderId="1" xfId="0" applyFont="1" applyFill="1" applyBorder="1" applyAlignment="1">
      <alignment horizontal="right"/>
    </xf>
    <xf numFmtId="0" fontId="1" fillId="4" borderId="1" xfId="0" applyFont="1" applyFill="1" applyBorder="1"/>
    <xf numFmtId="0" fontId="1" fillId="3" borderId="1" xfId="0" applyFont="1" applyFill="1" applyBorder="1"/>
    <xf numFmtId="168" fontId="2" fillId="2" borderId="1" xfId="0" applyNumberFormat="1" applyFont="1" applyFill="1" applyBorder="1" applyAlignment="1">
      <alignment horizontal="right"/>
    </xf>
    <xf numFmtId="168" fontId="2" fillId="0" borderId="0" xfId="0" applyNumberFormat="1" applyFont="1" applyAlignment="1">
      <alignment horizontal="right"/>
    </xf>
    <xf numFmtId="9" fontId="1" fillId="4" borderId="1" xfId="0" applyNumberFormat="1" applyFont="1" applyFill="1" applyBorder="1"/>
    <xf numFmtId="49" fontId="2" fillId="0" borderId="0" xfId="0" applyNumberFormat="1" applyFont="1"/>
    <xf numFmtId="0" fontId="3" fillId="0" borderId="0" xfId="0" applyFont="1"/>
    <xf numFmtId="1" fontId="1" fillId="4" borderId="1" xfId="0" applyNumberFormat="1" applyFont="1" applyFill="1" applyBorder="1" applyAlignment="1">
      <alignment horizontal="right"/>
    </xf>
    <xf numFmtId="1" fontId="1" fillId="2" borderId="1" xfId="0" applyNumberFormat="1" applyFont="1" applyFill="1" applyBorder="1" applyAlignment="1">
      <alignment horizontal="right"/>
    </xf>
    <xf numFmtId="166" fontId="2" fillId="3" borderId="1" xfId="0" applyNumberFormat="1" applyFont="1" applyFill="1" applyBorder="1"/>
    <xf numFmtId="0" fontId="1" fillId="4" borderId="1" xfId="0" applyFont="1" applyFill="1" applyBorder="1" applyAlignment="1">
      <alignment horizontal="right"/>
    </xf>
    <xf numFmtId="0" fontId="2" fillId="4" borderId="1" xfId="0" applyFont="1" applyFill="1" applyBorder="1"/>
    <xf numFmtId="9" fontId="2" fillId="4" borderId="1" xfId="0" applyNumberFormat="1" applyFont="1" applyFill="1" applyBorder="1"/>
    <xf numFmtId="1" fontId="2" fillId="3" borderId="1" xfId="0" applyNumberFormat="1" applyFont="1" applyFill="1" applyBorder="1"/>
    <xf numFmtId="0" fontId="2" fillId="3" borderId="1" xfId="0" applyFont="1" applyFill="1" applyBorder="1"/>
    <xf numFmtId="166" fontId="2" fillId="0" borderId="0" xfId="0" applyNumberFormat="1" applyFont="1"/>
    <xf numFmtId="0" fontId="1" fillId="0" borderId="0" xfId="0" applyFont="1" applyAlignment="1">
      <alignment horizontal="center"/>
    </xf>
    <xf numFmtId="164" fontId="2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171" fontId="2" fillId="0" borderId="0" xfId="0" applyNumberFormat="1" applyFont="1"/>
    <xf numFmtId="166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center"/>
    </xf>
    <xf numFmtId="171" fontId="1" fillId="0" borderId="0" xfId="0" applyNumberFormat="1" applyFont="1" applyAlignment="1">
      <alignment horizontal="right"/>
    </xf>
    <xf numFmtId="173" fontId="1" fillId="0" borderId="0" xfId="0" applyNumberFormat="1" applyFont="1"/>
    <xf numFmtId="174" fontId="1" fillId="0" borderId="0" xfId="0" applyNumberFormat="1" applyFont="1"/>
    <xf numFmtId="171" fontId="2" fillId="5" borderId="1" xfId="0" applyNumberFormat="1" applyFont="1" applyFill="1" applyBorder="1"/>
    <xf numFmtId="9" fontId="2" fillId="0" borderId="0" xfId="0" applyNumberFormat="1" applyFont="1"/>
    <xf numFmtId="49" fontId="2" fillId="6" borderId="1" xfId="0" applyNumberFormat="1" applyFont="1" applyFill="1" applyBorder="1"/>
    <xf numFmtId="0" fontId="2" fillId="6" borderId="1" xfId="0" applyFont="1" applyFill="1" applyBorder="1"/>
    <xf numFmtId="0" fontId="2" fillId="6" borderId="1" xfId="0" applyFont="1" applyFill="1" applyBorder="1" applyAlignment="1">
      <alignment horizontal="right"/>
    </xf>
    <xf numFmtId="171" fontId="2" fillId="6" borderId="1" xfId="0" applyNumberFormat="1" applyFont="1" applyFill="1" applyBorder="1"/>
    <xf numFmtId="49" fontId="1" fillId="6" borderId="1" xfId="0" applyNumberFormat="1" applyFont="1" applyFill="1" applyBorder="1"/>
    <xf numFmtId="0" fontId="1" fillId="6" borderId="1" xfId="0" applyFont="1" applyFill="1" applyBorder="1"/>
    <xf numFmtId="0" fontId="1" fillId="6" borderId="1" xfId="0" applyFont="1" applyFill="1" applyBorder="1" applyAlignment="1">
      <alignment horizontal="right"/>
    </xf>
    <xf numFmtId="171" fontId="1" fillId="6" borderId="1" xfId="0" applyNumberFormat="1" applyFont="1" applyFill="1" applyBorder="1"/>
    <xf numFmtId="167" fontId="2" fillId="4" borderId="1" xfId="0" applyNumberFormat="1" applyFont="1" applyFill="1" applyBorder="1"/>
    <xf numFmtId="170" fontId="2" fillId="5" borderId="1" xfId="0" applyNumberFormat="1" applyFont="1" applyFill="1" applyBorder="1"/>
    <xf numFmtId="170" fontId="2" fillId="0" borderId="0" xfId="0" applyNumberFormat="1" applyFont="1"/>
    <xf numFmtId="174" fontId="2" fillId="5" borderId="1" xfId="0" applyNumberFormat="1" applyFont="1" applyFill="1" applyBorder="1"/>
    <xf numFmtId="174" fontId="2" fillId="3" borderId="1" xfId="0" applyNumberFormat="1" applyFont="1" applyFill="1" applyBorder="1"/>
    <xf numFmtId="174" fontId="2" fillId="0" borderId="0" xfId="0" applyNumberFormat="1" applyFont="1"/>
    <xf numFmtId="164" fontId="2" fillId="5" borderId="1" xfId="0" applyNumberFormat="1" applyFont="1" applyFill="1" applyBorder="1"/>
    <xf numFmtId="49" fontId="4" fillId="7" borderId="1" xfId="0" applyNumberFormat="1" applyFont="1" applyFill="1" applyBorder="1"/>
    <xf numFmtId="0" fontId="4" fillId="7" borderId="1" xfId="0" applyFont="1" applyFill="1" applyBorder="1"/>
    <xf numFmtId="0" fontId="4" fillId="7" borderId="1" xfId="0" applyFont="1" applyFill="1" applyBorder="1" applyAlignment="1">
      <alignment horizontal="right"/>
    </xf>
    <xf numFmtId="0" fontId="4" fillId="0" borderId="0" xfId="0" applyFont="1"/>
    <xf numFmtId="164" fontId="4" fillId="7" borderId="1" xfId="0" applyNumberFormat="1" applyFont="1" applyFill="1" applyBorder="1"/>
    <xf numFmtId="164" fontId="4" fillId="0" borderId="0" xfId="0" applyNumberFormat="1" applyFont="1"/>
    <xf numFmtId="175" fontId="2" fillId="5" borderId="1" xfId="0" applyNumberFormat="1" applyFont="1" applyFill="1" applyBorder="1"/>
    <xf numFmtId="175" fontId="2" fillId="0" borderId="0" xfId="0" applyNumberFormat="1" applyFont="1"/>
    <xf numFmtId="175" fontId="4" fillId="7" borderId="1" xfId="0" applyNumberFormat="1" applyFont="1" applyFill="1" applyBorder="1"/>
    <xf numFmtId="175" fontId="4" fillId="0" borderId="0" xfId="0" applyNumberFormat="1" applyFont="1"/>
    <xf numFmtId="165" fontId="1" fillId="0" borderId="0" xfId="0" applyNumberFormat="1" applyFont="1"/>
    <xf numFmtId="166" fontId="2" fillId="5" borderId="1" xfId="0" applyNumberFormat="1" applyFont="1" applyFill="1" applyBorder="1"/>
    <xf numFmtId="173" fontId="2" fillId="5" borderId="1" xfId="0" applyNumberFormat="1" applyFont="1" applyFill="1" applyBorder="1"/>
    <xf numFmtId="173" fontId="2" fillId="0" borderId="0" xfId="0" applyNumberFormat="1" applyFont="1"/>
    <xf numFmtId="173" fontId="1" fillId="5" borderId="1" xfId="0" applyNumberFormat="1" applyFont="1" applyFill="1" applyBorder="1"/>
    <xf numFmtId="176" fontId="2" fillId="0" borderId="0" xfId="0" applyNumberFormat="1" applyFont="1"/>
    <xf numFmtId="6" fontId="2" fillId="0" borderId="0" xfId="0" applyNumberFormat="1" applyFont="1"/>
    <xf numFmtId="0" fontId="2" fillId="8" borderId="1" xfId="0" applyFont="1" applyFill="1" applyBorder="1"/>
    <xf numFmtId="2" fontId="2" fillId="9" borderId="1" xfId="0" applyNumberFormat="1" applyFont="1" applyFill="1" applyBorder="1"/>
    <xf numFmtId="2" fontId="2" fillId="4" borderId="1" xfId="0" applyNumberFormat="1" applyFont="1" applyFill="1" applyBorder="1"/>
    <xf numFmtId="6" fontId="2" fillId="10" borderId="1" xfId="0" applyNumberFormat="1" applyFont="1" applyFill="1" applyBorder="1"/>
    <xf numFmtId="49" fontId="2" fillId="0" borderId="0" xfId="0" applyNumberFormat="1" applyFont="1" applyAlignment="1">
      <alignment wrapText="1"/>
    </xf>
    <xf numFmtId="0" fontId="2" fillId="11" borderId="1" xfId="0" applyFont="1" applyFill="1" applyBorder="1"/>
    <xf numFmtId="0" fontId="2" fillId="5" borderId="1" xfId="0" applyFont="1" applyFill="1" applyBorder="1"/>
    <xf numFmtId="0" fontId="2" fillId="12" borderId="1" xfId="0" applyFont="1" applyFill="1" applyBorder="1"/>
    <xf numFmtId="168" fontId="2" fillId="0" borderId="0" xfId="0" applyNumberFormat="1" applyFont="1"/>
    <xf numFmtId="2" fontId="2" fillId="13" borderId="1" xfId="0" applyNumberFormat="1" applyFont="1" applyFill="1" applyBorder="1"/>
    <xf numFmtId="177" fontId="1" fillId="0" borderId="0" xfId="0" applyNumberFormat="1" applyFont="1"/>
    <xf numFmtId="177" fontId="2" fillId="0" borderId="0" xfId="0" applyNumberFormat="1" applyFont="1"/>
    <xf numFmtId="0" fontId="2" fillId="14" borderId="1" xfId="0" applyFont="1" applyFill="1" applyBorder="1"/>
    <xf numFmtId="173" fontId="2" fillId="14" borderId="1" xfId="0" applyNumberFormat="1" applyFont="1" applyFill="1" applyBorder="1"/>
    <xf numFmtId="0" fontId="2" fillId="15" borderId="1" xfId="0" applyFont="1" applyFill="1" applyBorder="1"/>
    <xf numFmtId="173" fontId="2" fillId="15" borderId="1" xfId="0" applyNumberFormat="1" applyFont="1" applyFill="1" applyBorder="1"/>
    <xf numFmtId="0" fontId="2" fillId="16" borderId="1" xfId="0" applyFont="1" applyFill="1" applyBorder="1"/>
    <xf numFmtId="173" fontId="2" fillId="16" borderId="1" xfId="0" applyNumberFormat="1" applyFont="1" applyFill="1" applyBorder="1"/>
    <xf numFmtId="173" fontId="2" fillId="4" borderId="1" xfId="0" applyNumberFormat="1" applyFont="1" applyFill="1" applyBorder="1"/>
    <xf numFmtId="11" fontId="2" fillId="0" borderId="0" xfId="0" applyNumberFormat="1" applyFont="1"/>
    <xf numFmtId="0" fontId="2" fillId="0" borderId="0" xfId="0" applyFont="1"/>
    <xf numFmtId="0" fontId="5" fillId="0" borderId="0" xfId="0" applyFont="1"/>
    <xf numFmtId="1" fontId="2" fillId="2" borderId="1" xfId="0" applyNumberFormat="1" applyFont="1" applyFill="1" applyBorder="1" applyAlignment="1" applyProtection="1">
      <alignment horizontal="right"/>
      <protection locked="0"/>
    </xf>
    <xf numFmtId="174" fontId="0" fillId="0" borderId="0" xfId="0" applyNumberFormat="1"/>
    <xf numFmtId="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customschemas.google.com/relationships/workbookmetadata" Target="metadata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4" Type="http://schemas.openxmlformats.org/officeDocument/2006/relationships/worksheet" Target="worksheets/sheet4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sz="1400" b="0" i="0">
                <a:solidFill>
                  <a:srgbClr val="757575"/>
                </a:solidFill>
                <a:latin typeface="+mn-lt"/>
              </a:rPr>
              <a:t>Generación mensual por comuna
por cada 1 kW de potencia instalada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Alhué</c:v>
          </c:tx>
          <c:spPr>
            <a:solidFill>
              <a:srgbClr val="5B9BD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TD_detalle_potencial_hora!$B$3:$B$15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092C-1941-8ED6-6FC3637AA164}"/>
            </c:ext>
          </c:extLst>
        </c:ser>
        <c:ser>
          <c:idx val="1"/>
          <c:order val="1"/>
          <c:tx>
            <c:v>Buin</c:v>
          </c:tx>
          <c:spPr>
            <a:solidFill>
              <a:srgbClr val="ED7D3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TD_detalle_potencial_hora!$C$3:$C$15</c:f>
              <c:numCache>
                <c:formatCode>_ * #,##0.0_ ;_ * \-#,##0.0_ ;_ * "-"_ ;_ @_ </c:formatCode>
                <c:ptCount val="13"/>
                <c:pt idx="0">
                  <c:v>172.96818598108302</c:v>
                </c:pt>
                <c:pt idx="1">
                  <c:v>151.22620572047347</c:v>
                </c:pt>
                <c:pt idx="2">
                  <c:v>151.34474376942458</c:v>
                </c:pt>
                <c:pt idx="3">
                  <c:v>113.25441016013562</c:v>
                </c:pt>
                <c:pt idx="4">
                  <c:v>84.692822870101523</c:v>
                </c:pt>
                <c:pt idx="5">
                  <c:v>71.319940007922668</c:v>
                </c:pt>
                <c:pt idx="6">
                  <c:v>79.069643260429714</c:v>
                </c:pt>
                <c:pt idx="7">
                  <c:v>91.803574435462863</c:v>
                </c:pt>
                <c:pt idx="8">
                  <c:v>113.67322039279397</c:v>
                </c:pt>
                <c:pt idx="9">
                  <c:v>138.32003551604097</c:v>
                </c:pt>
                <c:pt idx="10">
                  <c:v>156.79299765696746</c:v>
                </c:pt>
                <c:pt idx="11">
                  <c:v>171.56851077021466</c:v>
                </c:pt>
                <c:pt idx="12">
                  <c:v>1496.0342905410505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092C-1941-8ED6-6FC3637AA164}"/>
            </c:ext>
          </c:extLst>
        </c:ser>
        <c:ser>
          <c:idx val="2"/>
          <c:order val="2"/>
          <c:tx>
            <c:v>Calera de Tango</c:v>
          </c:tx>
          <c:spPr>
            <a:solidFill>
              <a:srgbClr val="A5A5A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TD_detalle_potencial_hora!$D$3:$D$15</c:f>
              <c:numCache>
                <c:formatCode>_ * #,##0.0_ ;_ * \-#,##0.0_ ;_ * "-"_ ;_ @_ </c:formatCode>
                <c:ptCount val="13"/>
                <c:pt idx="0">
                  <c:v>169.78993966421137</c:v>
                </c:pt>
                <c:pt idx="1">
                  <c:v>149.0730967574263</c:v>
                </c:pt>
                <c:pt idx="2">
                  <c:v>150.69194766471429</c:v>
                </c:pt>
                <c:pt idx="3">
                  <c:v>115.82793201618486</c:v>
                </c:pt>
                <c:pt idx="4">
                  <c:v>88.017221505418689</c:v>
                </c:pt>
                <c:pt idx="5">
                  <c:v>75.504719562890713</c:v>
                </c:pt>
                <c:pt idx="6">
                  <c:v>79.554487671814059</c:v>
                </c:pt>
                <c:pt idx="7">
                  <c:v>90.220320130915027</c:v>
                </c:pt>
                <c:pt idx="8">
                  <c:v>112.67543058659406</c:v>
                </c:pt>
                <c:pt idx="9">
                  <c:v>137.78094204858999</c:v>
                </c:pt>
                <c:pt idx="10">
                  <c:v>155.35533312694173</c:v>
                </c:pt>
                <c:pt idx="11">
                  <c:v>168.21348013569323</c:v>
                </c:pt>
                <c:pt idx="12">
                  <c:v>1492.7048508713945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092C-1941-8ED6-6FC3637AA164}"/>
            </c:ext>
          </c:extLst>
        </c:ser>
        <c:ser>
          <c:idx val="3"/>
          <c:order val="3"/>
          <c:tx>
            <c:v>Colina</c:v>
          </c:tx>
          <c:spPr>
            <a:solidFill>
              <a:srgbClr val="FFC0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TD_detalle_potencial_hora!$E$3:$E$15</c:f>
              <c:numCache>
                <c:formatCode>_ * #,##0.0_ ;_ * \-#,##0.0_ ;_ * "-"_ ;_ @_ </c:formatCode>
                <c:ptCount val="13"/>
                <c:pt idx="0">
                  <c:v>170.21718801416142</c:v>
                </c:pt>
                <c:pt idx="1">
                  <c:v>149.21359523342196</c:v>
                </c:pt>
                <c:pt idx="2">
                  <c:v>149.65399470023243</c:v>
                </c:pt>
                <c:pt idx="3">
                  <c:v>113.22724417321643</c:v>
                </c:pt>
                <c:pt idx="4">
                  <c:v>86.44446904638535</c:v>
                </c:pt>
                <c:pt idx="5">
                  <c:v>73.312609795179171</c:v>
                </c:pt>
                <c:pt idx="6">
                  <c:v>77.753576670183818</c:v>
                </c:pt>
                <c:pt idx="7">
                  <c:v>89.399156916532988</c:v>
                </c:pt>
                <c:pt idx="8">
                  <c:v>111.41866188196184</c:v>
                </c:pt>
                <c:pt idx="9">
                  <c:v>137.64555839918671</c:v>
                </c:pt>
                <c:pt idx="10">
                  <c:v>155.4745258810384</c:v>
                </c:pt>
                <c:pt idx="11">
                  <c:v>168.81789139475697</c:v>
                </c:pt>
                <c:pt idx="12">
                  <c:v>1482.5784721062575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092C-1941-8ED6-6FC3637AA164}"/>
            </c:ext>
          </c:extLst>
        </c:ser>
        <c:ser>
          <c:idx val="4"/>
          <c:order val="4"/>
          <c:tx>
            <c:v>Curacaví</c:v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TD_detalle_potencial_hora!$F$3:$F$15</c:f>
              <c:numCache>
                <c:formatCode>_ * #,##0.0_ ;_ * \-#,##0.0_ ;_ * "-"_ ;_ @_ </c:formatCode>
                <c:ptCount val="13"/>
                <c:pt idx="0">
                  <c:v>170.62731449439997</c:v>
                </c:pt>
                <c:pt idx="1">
                  <c:v>152.09067827539903</c:v>
                </c:pt>
                <c:pt idx="2">
                  <c:v>153.62939714222819</c:v>
                </c:pt>
                <c:pt idx="3">
                  <c:v>120.81004419327616</c:v>
                </c:pt>
                <c:pt idx="4">
                  <c:v>91.752970178078129</c:v>
                </c:pt>
                <c:pt idx="5">
                  <c:v>77.93969239924121</c:v>
                </c:pt>
                <c:pt idx="6">
                  <c:v>82.654941457936474</c:v>
                </c:pt>
                <c:pt idx="7">
                  <c:v>92.834360157848081</c:v>
                </c:pt>
                <c:pt idx="8">
                  <c:v>116.33560026650001</c:v>
                </c:pt>
                <c:pt idx="9">
                  <c:v>141.88854828100284</c:v>
                </c:pt>
                <c:pt idx="10">
                  <c:v>157.04154319764302</c:v>
                </c:pt>
                <c:pt idx="11">
                  <c:v>171.12883766556848</c:v>
                </c:pt>
                <c:pt idx="12">
                  <c:v>1528.7339277091216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4-092C-1941-8ED6-6FC3637AA164}"/>
            </c:ext>
          </c:extLst>
        </c:ser>
        <c:ser>
          <c:idx val="5"/>
          <c:order val="5"/>
          <c:tx>
            <c:v>El Monte</c:v>
          </c:tx>
          <c:spPr>
            <a:solidFill>
              <a:srgbClr val="70AD47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TD_detalle_potencial_hora!$G$3:$G$15</c:f>
              <c:numCache>
                <c:formatCode>_ * #,##0.0_ ;_ * \-#,##0.0_ ;_ * "-"_ ;_ @_ </c:formatCode>
                <c:ptCount val="13"/>
                <c:pt idx="0">
                  <c:v>172.31893687299996</c:v>
                </c:pt>
                <c:pt idx="1">
                  <c:v>150.07474101200003</c:v>
                </c:pt>
                <c:pt idx="2">
                  <c:v>150.65276264699997</c:v>
                </c:pt>
                <c:pt idx="3">
                  <c:v>117.13070760000002</c:v>
                </c:pt>
                <c:pt idx="4">
                  <c:v>84.40288683899999</c:v>
                </c:pt>
                <c:pt idx="5">
                  <c:v>72.854873340000012</c:v>
                </c:pt>
                <c:pt idx="6">
                  <c:v>78.487071930000013</c:v>
                </c:pt>
                <c:pt idx="7">
                  <c:v>93.897989679000005</c:v>
                </c:pt>
                <c:pt idx="8">
                  <c:v>113.73427647</c:v>
                </c:pt>
                <c:pt idx="9">
                  <c:v>139.49001758770004</c:v>
                </c:pt>
                <c:pt idx="10">
                  <c:v>156.05604978</c:v>
                </c:pt>
                <c:pt idx="11">
                  <c:v>171.91114486200001</c:v>
                </c:pt>
                <c:pt idx="12">
                  <c:v>1501.0114586197001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5-092C-1941-8ED6-6FC3637AA164}"/>
            </c:ext>
          </c:extLst>
        </c:ser>
        <c:ser>
          <c:idx val="6"/>
          <c:order val="6"/>
          <c:tx>
            <c:v>Isla de Maipo</c:v>
          </c:tx>
          <c:spPr>
            <a:solidFill>
              <a:srgbClr val="5B9BD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TD_detalle_potencial_hora!$H$3:$H$15</c:f>
              <c:numCache>
                <c:formatCode>_ * #,##0.0_ ;_ * \-#,##0.0_ ;_ * "-"_ ;_ @_ </c:formatCode>
                <c:ptCount val="13"/>
                <c:pt idx="0">
                  <c:v>171.54435652655414</c:v>
                </c:pt>
                <c:pt idx="1">
                  <c:v>149.85823047973679</c:v>
                </c:pt>
                <c:pt idx="2">
                  <c:v>150.18951056774682</c:v>
                </c:pt>
                <c:pt idx="3">
                  <c:v>114.84115697504791</c:v>
                </c:pt>
                <c:pt idx="4">
                  <c:v>86.332690389553179</c:v>
                </c:pt>
                <c:pt idx="5">
                  <c:v>73.938866040464305</c:v>
                </c:pt>
                <c:pt idx="6">
                  <c:v>80.043333538939265</c:v>
                </c:pt>
                <c:pt idx="7">
                  <c:v>91.450101646095931</c:v>
                </c:pt>
                <c:pt idx="8">
                  <c:v>115.2490188861604</c:v>
                </c:pt>
                <c:pt idx="9">
                  <c:v>140.47366481499742</c:v>
                </c:pt>
                <c:pt idx="10">
                  <c:v>156.56817900030231</c:v>
                </c:pt>
                <c:pt idx="11">
                  <c:v>170.29084157131322</c:v>
                </c:pt>
                <c:pt idx="12">
                  <c:v>1500.7799504369116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6-092C-1941-8ED6-6FC3637AA164}"/>
            </c:ext>
          </c:extLst>
        </c:ser>
        <c:ser>
          <c:idx val="7"/>
          <c:order val="7"/>
          <c:tx>
            <c:v>Lampa</c:v>
          </c:tx>
          <c:spPr>
            <a:solidFill>
              <a:srgbClr val="ED7D3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TD_detalle_potencial_hora!$I$3:$I$15</c:f>
              <c:numCache>
                <c:formatCode>_ * #,##0.0_ ;_ * \-#,##0.0_ ;_ * "-"_ ;_ @_ </c:formatCode>
                <c:ptCount val="13"/>
                <c:pt idx="0">
                  <c:v>171.9919777017513</c:v>
                </c:pt>
                <c:pt idx="1">
                  <c:v>151.15647005915125</c:v>
                </c:pt>
                <c:pt idx="2">
                  <c:v>150.62609176480501</c:v>
                </c:pt>
                <c:pt idx="3">
                  <c:v>115.15927557259627</c:v>
                </c:pt>
                <c:pt idx="4">
                  <c:v>86.47221713246465</c:v>
                </c:pt>
                <c:pt idx="5">
                  <c:v>74.242423949317129</c:v>
                </c:pt>
                <c:pt idx="6">
                  <c:v>79.981355028687247</c:v>
                </c:pt>
                <c:pt idx="7">
                  <c:v>92.453997917822193</c:v>
                </c:pt>
                <c:pt idx="8">
                  <c:v>115.23728279701693</c:v>
                </c:pt>
                <c:pt idx="9">
                  <c:v>142.01601208012414</c:v>
                </c:pt>
                <c:pt idx="10">
                  <c:v>157.33180938225354</c:v>
                </c:pt>
                <c:pt idx="11">
                  <c:v>170.72913153517723</c:v>
                </c:pt>
                <c:pt idx="12">
                  <c:v>1507.3980449211667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7-092C-1941-8ED6-6FC3637AA164}"/>
            </c:ext>
          </c:extLst>
        </c:ser>
        <c:ser>
          <c:idx val="8"/>
          <c:order val="8"/>
          <c:tx>
            <c:v>Maria Pinto</c:v>
          </c:tx>
          <c:spPr>
            <a:solidFill>
              <a:srgbClr val="A5A5A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TD_detalle_potencial_hora!$J$3:$J$15</c:f>
              <c:numCache>
                <c:formatCode>_ * #,##0.0_ ;_ * \-#,##0.0_ ;_ * "-"_ ;_ @_ </c:formatCode>
                <c:ptCount val="13"/>
                <c:pt idx="0">
                  <c:v>173.1114978767836</c:v>
                </c:pt>
                <c:pt idx="1">
                  <c:v>153.10605364016979</c:v>
                </c:pt>
                <c:pt idx="2">
                  <c:v>154.22070205817403</c:v>
                </c:pt>
                <c:pt idx="3">
                  <c:v>121.24146596099339</c:v>
                </c:pt>
                <c:pt idx="4">
                  <c:v>93.090668747416515</c:v>
                </c:pt>
                <c:pt idx="5">
                  <c:v>79.523889174069282</c:v>
                </c:pt>
                <c:pt idx="6">
                  <c:v>83.522415364190579</c:v>
                </c:pt>
                <c:pt idx="7">
                  <c:v>96.925003315708281</c:v>
                </c:pt>
                <c:pt idx="8">
                  <c:v>118.66618453334175</c:v>
                </c:pt>
                <c:pt idx="9">
                  <c:v>143.58682633372769</c:v>
                </c:pt>
                <c:pt idx="10">
                  <c:v>160.27641837742036</c:v>
                </c:pt>
                <c:pt idx="11">
                  <c:v>173.83705438845118</c:v>
                </c:pt>
                <c:pt idx="12">
                  <c:v>1551.1081797704467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8-092C-1941-8ED6-6FC3637AA164}"/>
            </c:ext>
          </c:extLst>
        </c:ser>
        <c:ser>
          <c:idx val="9"/>
          <c:order val="9"/>
          <c:tx>
            <c:v>Melipilla</c:v>
          </c:tx>
          <c:spPr>
            <a:solidFill>
              <a:srgbClr val="FFC0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TD_detalle_potencial_hora!$K$3:$K$15</c:f>
              <c:numCache>
                <c:formatCode>_ * #,##0.0_ ;_ * \-#,##0.0_ ;_ * "-"_ ;_ @_ </c:formatCode>
                <c:ptCount val="13"/>
                <c:pt idx="0">
                  <c:v>170.99076039843678</c:v>
                </c:pt>
                <c:pt idx="1">
                  <c:v>148.25216415232825</c:v>
                </c:pt>
                <c:pt idx="2">
                  <c:v>148.45240569828786</c:v>
                </c:pt>
                <c:pt idx="3">
                  <c:v>109.99308972476545</c:v>
                </c:pt>
                <c:pt idx="4">
                  <c:v>81.072814895057789</c:v>
                </c:pt>
                <c:pt idx="5">
                  <c:v>70.307079417612698</c:v>
                </c:pt>
                <c:pt idx="6">
                  <c:v>77.356937078157173</c:v>
                </c:pt>
                <c:pt idx="7">
                  <c:v>90.674281757978861</c:v>
                </c:pt>
                <c:pt idx="8">
                  <c:v>113.85475334186299</c:v>
                </c:pt>
                <c:pt idx="9">
                  <c:v>140.49732233692052</c:v>
                </c:pt>
                <c:pt idx="10">
                  <c:v>155.55330239806966</c:v>
                </c:pt>
                <c:pt idx="11">
                  <c:v>170.14090467967173</c:v>
                </c:pt>
                <c:pt idx="12">
                  <c:v>1477.1458158791497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9-092C-1941-8ED6-6FC3637AA164}"/>
            </c:ext>
          </c:extLst>
        </c:ser>
        <c:ser>
          <c:idx val="10"/>
          <c:order val="10"/>
          <c:tx>
            <c:v>Padre Hurtado</c:v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TD_detalle_potencial_hora!$L$3:$L$15</c:f>
              <c:numCache>
                <c:formatCode>_ * #,##0.0_ ;_ * \-#,##0.0_ ;_ * "-"_ ;_ @_ </c:formatCode>
                <c:ptCount val="13"/>
                <c:pt idx="0">
                  <c:v>168.82439227923535</c:v>
                </c:pt>
                <c:pt idx="1">
                  <c:v>146.68080317906185</c:v>
                </c:pt>
                <c:pt idx="2">
                  <c:v>146.83543512827387</c:v>
                </c:pt>
                <c:pt idx="3">
                  <c:v>106.61336688893577</c:v>
                </c:pt>
                <c:pt idx="4">
                  <c:v>79.683727416383306</c:v>
                </c:pt>
                <c:pt idx="5">
                  <c:v>70.87375981343466</c:v>
                </c:pt>
                <c:pt idx="6">
                  <c:v>77.426365857640334</c:v>
                </c:pt>
                <c:pt idx="7">
                  <c:v>87.322745695332756</c:v>
                </c:pt>
                <c:pt idx="8">
                  <c:v>112.63091260860647</c:v>
                </c:pt>
                <c:pt idx="9">
                  <c:v>139.08544502552377</c:v>
                </c:pt>
                <c:pt idx="10">
                  <c:v>154.09588578780892</c:v>
                </c:pt>
                <c:pt idx="11">
                  <c:v>168.53946372831834</c:v>
                </c:pt>
                <c:pt idx="12">
                  <c:v>1458.6123034085554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A-092C-1941-8ED6-6FC3637AA164}"/>
            </c:ext>
          </c:extLst>
        </c:ser>
        <c:ser>
          <c:idx val="11"/>
          <c:order val="11"/>
          <c:tx>
            <c:v>Paine</c:v>
          </c:tx>
          <c:spPr>
            <a:solidFill>
              <a:srgbClr val="70AD47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TD_detalle_potencial_hora!$M$3:$M$15</c:f>
              <c:numCache>
                <c:formatCode>_ * #,##0.0_ ;_ * \-#,##0.0_ ;_ * "-"_ ;_ @_ </c:formatCode>
                <c:ptCount val="13"/>
                <c:pt idx="0">
                  <c:v>168.14888389368716</c:v>
                </c:pt>
                <c:pt idx="1">
                  <c:v>147.0810529185685</c:v>
                </c:pt>
                <c:pt idx="2">
                  <c:v>147.26386386669211</c:v>
                </c:pt>
                <c:pt idx="3">
                  <c:v>113.34882290901099</c:v>
                </c:pt>
                <c:pt idx="4">
                  <c:v>86.151306958217617</c:v>
                </c:pt>
                <c:pt idx="5">
                  <c:v>73.286065628256395</c:v>
                </c:pt>
                <c:pt idx="6">
                  <c:v>77.332155246104975</c:v>
                </c:pt>
                <c:pt idx="7">
                  <c:v>90.504524066622565</c:v>
                </c:pt>
                <c:pt idx="8">
                  <c:v>111.40858797043845</c:v>
                </c:pt>
                <c:pt idx="9">
                  <c:v>136.16764397131359</c:v>
                </c:pt>
                <c:pt idx="10">
                  <c:v>153.77534462938559</c:v>
                </c:pt>
                <c:pt idx="11">
                  <c:v>167.18680259289957</c:v>
                </c:pt>
                <c:pt idx="12">
                  <c:v>1471.6550546511978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B-092C-1941-8ED6-6FC3637AA164}"/>
            </c:ext>
          </c:extLst>
        </c:ser>
        <c:ser>
          <c:idx val="12"/>
          <c:order val="12"/>
          <c:tx>
            <c:v>Peñaflor</c:v>
          </c:tx>
          <c:spPr>
            <a:solidFill>
              <a:srgbClr val="5B9BD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TD_detalle_potencial_hora!$N$3:$N$15</c:f>
              <c:numCache>
                <c:formatCode>_ * #,##0.0_ ;_ * \-#,##0.0_ ;_ * "-"_ ;_ @_ </c:formatCode>
                <c:ptCount val="13"/>
                <c:pt idx="0">
                  <c:v>169.42291801470373</c:v>
                </c:pt>
                <c:pt idx="1">
                  <c:v>149.00876456769541</c:v>
                </c:pt>
                <c:pt idx="2">
                  <c:v>149.92816286032667</c:v>
                </c:pt>
                <c:pt idx="3">
                  <c:v>115.50076186458995</c:v>
                </c:pt>
                <c:pt idx="4">
                  <c:v>87.114058887872289</c:v>
                </c:pt>
                <c:pt idx="5">
                  <c:v>74.785301209709786</c:v>
                </c:pt>
                <c:pt idx="6">
                  <c:v>78.557761792620113</c:v>
                </c:pt>
                <c:pt idx="7">
                  <c:v>91.48671943918626</c:v>
                </c:pt>
                <c:pt idx="8">
                  <c:v>113.61850409153601</c:v>
                </c:pt>
                <c:pt idx="9">
                  <c:v>137.67366643463257</c:v>
                </c:pt>
                <c:pt idx="10">
                  <c:v>154.98129117898719</c:v>
                </c:pt>
                <c:pt idx="11">
                  <c:v>167.35564423810891</c:v>
                </c:pt>
                <c:pt idx="12">
                  <c:v>1489.433554579969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C-092C-1941-8ED6-6FC3637AA164}"/>
            </c:ext>
          </c:extLst>
        </c:ser>
        <c:ser>
          <c:idx val="13"/>
          <c:order val="13"/>
          <c:tx>
            <c:v>Pirque</c:v>
          </c:tx>
          <c:spPr>
            <a:solidFill>
              <a:srgbClr val="ED7D3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TD_detalle_potencial_hora!$O$3:$O$15</c:f>
              <c:numCache>
                <c:formatCode>_ * #,##0.0_ ;_ * \-#,##0.0_ ;_ * "-"_ ;_ @_ </c:formatCode>
                <c:ptCount val="13"/>
                <c:pt idx="0">
                  <c:v>170.4278066562679</c:v>
                </c:pt>
                <c:pt idx="1">
                  <c:v>148.6443921953117</c:v>
                </c:pt>
                <c:pt idx="2">
                  <c:v>149.60205002155274</c:v>
                </c:pt>
                <c:pt idx="3">
                  <c:v>114.59644763648316</c:v>
                </c:pt>
                <c:pt idx="4">
                  <c:v>86.971181743629401</c:v>
                </c:pt>
                <c:pt idx="5">
                  <c:v>73.424272097057312</c:v>
                </c:pt>
                <c:pt idx="6">
                  <c:v>77.98190013145819</c:v>
                </c:pt>
                <c:pt idx="7">
                  <c:v>90.856177363052396</c:v>
                </c:pt>
                <c:pt idx="8">
                  <c:v>113.4612809867216</c:v>
                </c:pt>
                <c:pt idx="9">
                  <c:v>138.59417177891126</c:v>
                </c:pt>
                <c:pt idx="10">
                  <c:v>155.59938208387828</c:v>
                </c:pt>
                <c:pt idx="11">
                  <c:v>169.3037039615887</c:v>
                </c:pt>
                <c:pt idx="12">
                  <c:v>1489.4627666559127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D-092C-1941-8ED6-6FC3637AA164}"/>
            </c:ext>
          </c:extLst>
        </c:ser>
        <c:ser>
          <c:idx val="14"/>
          <c:order val="14"/>
          <c:tx>
            <c:v>SanJoseDeMaipo</c:v>
          </c:tx>
          <c:spPr>
            <a:solidFill>
              <a:srgbClr val="A5A5A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TD_detalle_potencial_hora!$P$3:$P$15</c:f>
              <c:numCache>
                <c:formatCode>_ * #,##0.0_ ;_ * \-#,##0.0_ ;_ * "-"_ ;_ @_ </c:formatCode>
                <c:ptCount val="13"/>
                <c:pt idx="0">
                  <c:v>171.94276251133053</c:v>
                </c:pt>
                <c:pt idx="1">
                  <c:v>151.92905152694655</c:v>
                </c:pt>
                <c:pt idx="2">
                  <c:v>153.51510273704625</c:v>
                </c:pt>
                <c:pt idx="3">
                  <c:v>116.74591263580923</c:v>
                </c:pt>
                <c:pt idx="4">
                  <c:v>86.811357474444549</c:v>
                </c:pt>
                <c:pt idx="5">
                  <c:v>73.724189690123836</c:v>
                </c:pt>
                <c:pt idx="6">
                  <c:v>76.577499231842381</c:v>
                </c:pt>
                <c:pt idx="7">
                  <c:v>88.257572312365753</c:v>
                </c:pt>
                <c:pt idx="8">
                  <c:v>112.53119396117395</c:v>
                </c:pt>
                <c:pt idx="9">
                  <c:v>136.72889326692854</c:v>
                </c:pt>
                <c:pt idx="10">
                  <c:v>157.31551939555337</c:v>
                </c:pt>
                <c:pt idx="11">
                  <c:v>170.89959698993994</c:v>
                </c:pt>
                <c:pt idx="12">
                  <c:v>1496.9786517335046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E-092C-1941-8ED6-6FC3637AA164}"/>
            </c:ext>
          </c:extLst>
        </c:ser>
        <c:ser>
          <c:idx val="15"/>
          <c:order val="15"/>
          <c:tx>
            <c:v>SanPedro</c:v>
          </c:tx>
          <c:spPr>
            <a:solidFill>
              <a:srgbClr val="FFC0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TD_detalle_potencial_hora!$Q$3:$Q$15</c:f>
              <c:numCache>
                <c:formatCode>_ * #,##0.0_ ;_ * \-#,##0.0_ ;_ * "-"_ ;_ @_ </c:formatCode>
                <c:ptCount val="13"/>
                <c:pt idx="0">
                  <c:v>175.21686039266544</c:v>
                </c:pt>
                <c:pt idx="1">
                  <c:v>152.23026501898704</c:v>
                </c:pt>
                <c:pt idx="2">
                  <c:v>148.59008017436892</c:v>
                </c:pt>
                <c:pt idx="3">
                  <c:v>111.00426872417906</c:v>
                </c:pt>
                <c:pt idx="4">
                  <c:v>81.682607577077846</c:v>
                </c:pt>
                <c:pt idx="5">
                  <c:v>64.148956154303789</c:v>
                </c:pt>
                <c:pt idx="6">
                  <c:v>65.884072031753846</c:v>
                </c:pt>
                <c:pt idx="7">
                  <c:v>81.117031922952961</c:v>
                </c:pt>
                <c:pt idx="8">
                  <c:v>111.03046916590112</c:v>
                </c:pt>
                <c:pt idx="9">
                  <c:v>136.63229217982732</c:v>
                </c:pt>
                <c:pt idx="10">
                  <c:v>155.20422378324173</c:v>
                </c:pt>
                <c:pt idx="11">
                  <c:v>172.44842809132345</c:v>
                </c:pt>
                <c:pt idx="12">
                  <c:v>1455.1895552165824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F-092C-1941-8ED6-6FC3637AA164}"/>
            </c:ext>
          </c:extLst>
        </c:ser>
        <c:ser>
          <c:idx val="16"/>
          <c:order val="16"/>
          <c:tx>
            <c:v>Talagante</c:v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TD_detalle_potencial_hora!$R$3:$R$15</c:f>
              <c:numCache>
                <c:formatCode>_ * #,##0.0_ ;_ * \-#,##0.0_ ;_ * "-"_ ;_ @_ </c:formatCode>
                <c:ptCount val="13"/>
                <c:pt idx="0">
                  <c:v>167.03650470287414</c:v>
                </c:pt>
                <c:pt idx="1">
                  <c:v>145.38689992324203</c:v>
                </c:pt>
                <c:pt idx="2">
                  <c:v>146.82889592444491</c:v>
                </c:pt>
                <c:pt idx="3">
                  <c:v>111.91309546392301</c:v>
                </c:pt>
                <c:pt idx="4">
                  <c:v>82.31003179182629</c:v>
                </c:pt>
                <c:pt idx="5">
                  <c:v>72.649999031658467</c:v>
                </c:pt>
                <c:pt idx="6">
                  <c:v>78.629704485947926</c:v>
                </c:pt>
                <c:pt idx="7">
                  <c:v>91.350682412317184</c:v>
                </c:pt>
                <c:pt idx="8">
                  <c:v>114.29354462710914</c:v>
                </c:pt>
                <c:pt idx="9">
                  <c:v>139.1400295537116</c:v>
                </c:pt>
                <c:pt idx="10">
                  <c:v>152.48003121366057</c:v>
                </c:pt>
                <c:pt idx="11">
                  <c:v>165.97345362604935</c:v>
                </c:pt>
                <c:pt idx="12">
                  <c:v>1467.9928727567647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10-092C-1941-8ED6-6FC3637AA164}"/>
            </c:ext>
          </c:extLst>
        </c:ser>
        <c:ser>
          <c:idx val="17"/>
          <c:order val="17"/>
          <c:tx>
            <c:v>Tiltil</c:v>
          </c:tx>
          <c:spPr>
            <a:solidFill>
              <a:srgbClr val="70AD47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TD_detalle_potencial_hora!$S$3:$S$15</c:f>
              <c:numCache>
                <c:formatCode>_ * #,##0.0_ ;_ * \-#,##0.0_ ;_ * "-"_ ;_ @_ </c:formatCode>
                <c:ptCount val="13"/>
                <c:pt idx="0">
                  <c:v>170.21313859455364</c:v>
                </c:pt>
                <c:pt idx="1">
                  <c:v>148.83446813711521</c:v>
                </c:pt>
                <c:pt idx="2">
                  <c:v>149.59033951405104</c:v>
                </c:pt>
                <c:pt idx="3">
                  <c:v>115.05320996985043</c:v>
                </c:pt>
                <c:pt idx="4">
                  <c:v>86.880238726156477</c:v>
                </c:pt>
                <c:pt idx="5">
                  <c:v>74.459573610662929</c:v>
                </c:pt>
                <c:pt idx="6">
                  <c:v>79.557060845185163</c:v>
                </c:pt>
                <c:pt idx="7">
                  <c:v>90.997204850582037</c:v>
                </c:pt>
                <c:pt idx="8">
                  <c:v>115.27804991193931</c:v>
                </c:pt>
                <c:pt idx="9">
                  <c:v>140.33884687423281</c:v>
                </c:pt>
                <c:pt idx="10">
                  <c:v>155.81315689908743</c:v>
                </c:pt>
                <c:pt idx="11">
                  <c:v>168.99622429937142</c:v>
                </c:pt>
                <c:pt idx="12">
                  <c:v>1496.0115122327879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11-092C-1941-8ED6-6FC3637AA164}"/>
            </c:ext>
          </c:extLst>
        </c:ser>
        <c:ser>
          <c:idx val="18"/>
          <c:order val="18"/>
          <c:tx>
            <c:strRef>
              <c:f>TD_detalle_potencial_hora!$T$1:$T$2</c:f>
              <c:strCache>
                <c:ptCount val="2"/>
                <c:pt idx="0">
                  <c:v>Column Labels</c:v>
                </c:pt>
                <c:pt idx="1">
                  <c:v>Tiltil</c:v>
                </c:pt>
              </c:strCache>
            </c:strRef>
          </c:tx>
          <c:invertIfNegative val="1"/>
          <c:cat>
            <c:strRef>
              <c:f>TD_detalle_potencial_hora!$A$3:$A$15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Grand Total</c:v>
                </c:pt>
              </c:strCache>
            </c:strRef>
          </c:cat>
          <c:val>
            <c:numRef>
              <c:f>TD_detalle_potencial_hora!$T$3:$T$15</c:f>
              <c:numCache>
                <c:formatCode>_ * #,##0.0_ ;_ * \-#,##0.0_ ;_ * "-"_ ;_ @_ </c:formatCode>
                <c:ptCount val="13"/>
                <c:pt idx="0">
                  <c:v>173.41443307022976</c:v>
                </c:pt>
                <c:pt idx="1">
                  <c:v>154.45717212241078</c:v>
                </c:pt>
                <c:pt idx="2">
                  <c:v>156.26056802682177</c:v>
                </c:pt>
                <c:pt idx="3">
                  <c:v>124.63297615640366</c:v>
                </c:pt>
                <c:pt idx="4">
                  <c:v>96.301872564480377</c:v>
                </c:pt>
                <c:pt idx="5">
                  <c:v>79.997840549372114</c:v>
                </c:pt>
                <c:pt idx="6">
                  <c:v>86.518041339437843</c:v>
                </c:pt>
                <c:pt idx="7">
                  <c:v>102.76295212509301</c:v>
                </c:pt>
                <c:pt idx="8">
                  <c:v>122.92571414806037</c:v>
                </c:pt>
                <c:pt idx="9">
                  <c:v>147.86918172614054</c:v>
                </c:pt>
                <c:pt idx="10">
                  <c:v>161.4977711285571</c:v>
                </c:pt>
                <c:pt idx="11">
                  <c:v>174.44999846650305</c:v>
                </c:pt>
                <c:pt idx="12">
                  <c:v>1581.0885214235104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92C-1941-8ED6-6FC3637AA1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0876472"/>
        <c:axId val="1160159142"/>
      </c:barChart>
      <c:catAx>
        <c:axId val="1500876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s-CL"/>
          </a:p>
        </c:txPr>
        <c:crossAx val="1160159142"/>
        <c:crosses val="autoZero"/>
        <c:auto val="1"/>
        <c:lblAlgn val="ctr"/>
        <c:lblOffset val="100"/>
        <c:noMultiLvlLbl val="1"/>
      </c:catAx>
      <c:valAx>
        <c:axId val="116015914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sz="1000" b="0" i="0">
                    <a:solidFill>
                      <a:srgbClr val="000000"/>
                    </a:solidFill>
                    <a:latin typeface="+mn-lt"/>
                  </a:rPr>
                  <a:t>Generació mensual [kWh]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s-CL"/>
          </a:p>
        </c:txPr>
        <c:crossAx val="1500876472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s-CL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57150</xdr:colOff>
      <xdr:row>91</xdr:row>
      <xdr:rowOff>85725</xdr:rowOff>
    </xdr:from>
    <xdr:ext cx="5934075" cy="10096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714375</xdr:colOff>
      <xdr:row>93</xdr:row>
      <xdr:rowOff>19050</xdr:rowOff>
    </xdr:from>
    <xdr:ext cx="8724900" cy="419100"/>
    <xdr:pic>
      <xdr:nvPicPr>
        <xdr:cNvPr id="2" name="image2.png" title="Imagen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371475</xdr:colOff>
      <xdr:row>3</xdr:row>
      <xdr:rowOff>0</xdr:rowOff>
    </xdr:from>
    <xdr:ext cx="10591800" cy="5591175"/>
    <xdr:graphicFrame macro="">
      <xdr:nvGraphicFramePr>
        <xdr:cNvPr id="603174036" name="Chart 1">
          <a:extLst>
            <a:ext uri="{FF2B5EF4-FFF2-40B4-BE49-F238E27FC236}">
              <a16:creationId xmlns:a16="http://schemas.microsoft.com/office/drawing/2014/main" id="{00000000-0008-0000-0700-000094B4F3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190500</xdr:colOff>
      <xdr:row>2</xdr:row>
      <xdr:rowOff>171450</xdr:rowOff>
    </xdr:from>
    <xdr:ext cx="7305675" cy="3457575"/>
    <xdr:pic>
      <xdr:nvPicPr>
        <xdr:cNvPr id="2" name="image4.pn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381000</xdr:colOff>
      <xdr:row>3</xdr:row>
      <xdr:rowOff>114300</xdr:rowOff>
    </xdr:from>
    <xdr:ext cx="7572375" cy="2676525"/>
    <xdr:pic>
      <xdr:nvPicPr>
        <xdr:cNvPr id="3" name="image3.png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171450</xdr:colOff>
      <xdr:row>23</xdr:row>
      <xdr:rowOff>0</xdr:rowOff>
    </xdr:from>
    <xdr:ext cx="7915275" cy="3733800"/>
    <xdr:pic>
      <xdr:nvPicPr>
        <xdr:cNvPr id="4" name="image5.png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hyperlink" Target="https://indicesdeprecios.energia.gob.cl/Informe%20Final%20ID%20584105-20-LE23%20-%20Calefacci%C3%B3n.pdf" TargetMode="External"/><Relationship Id="rId1" Type="http://schemas.openxmlformats.org/officeDocument/2006/relationships/hyperlink" Target="https://indicesdeprecios.energia.gob.cl/calefaccion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>
      <pane xSplit="4" ySplit="2" topLeftCell="E33" activePane="bottomRight" state="frozen"/>
      <selection pane="bottomRight" activeCell="J67" sqref="J67"/>
      <selection pane="bottomLeft" activeCell="A3" sqref="A3"/>
      <selection pane="topRight" activeCell="E1" sqref="E1"/>
    </sheetView>
  </sheetViews>
  <sheetFormatPr defaultColWidth="14.42578125" defaultRowHeight="15" customHeight="1"/>
  <cols>
    <col min="1" max="1" width="8.85546875" customWidth="1"/>
    <col min="2" max="2" width="34.85546875" customWidth="1"/>
    <col min="3" max="3" width="19.42578125" customWidth="1"/>
    <col min="4" max="4" width="18.140625" customWidth="1"/>
    <col min="5" max="10" width="20.85546875" customWidth="1"/>
    <col min="11" max="11" width="17.85546875" customWidth="1"/>
    <col min="12" max="12" width="72.140625" customWidth="1"/>
    <col min="13" max="24" width="13.42578125" customWidth="1"/>
    <col min="25" max="25" width="23.140625" customWidth="1"/>
    <col min="26" max="26" width="9.140625" customWidth="1"/>
  </cols>
  <sheetData>
    <row r="1" spans="1:26" ht="14.25" customHeight="1">
      <c r="A1" s="1" t="s">
        <v>0</v>
      </c>
      <c r="C1" s="2"/>
      <c r="E1" s="3" t="s">
        <v>1</v>
      </c>
      <c r="H1" s="3" t="s">
        <v>2</v>
      </c>
    </row>
    <row r="2" spans="1:26" ht="14.25" customHeight="1">
      <c r="A2" s="4">
        <v>1</v>
      </c>
      <c r="B2" s="5" t="s">
        <v>3</v>
      </c>
      <c r="C2" s="6" t="s">
        <v>4</v>
      </c>
      <c r="D2" s="5" t="s">
        <v>5</v>
      </c>
      <c r="E2" s="5" t="s">
        <v>6</v>
      </c>
      <c r="F2" s="5" t="s">
        <v>7</v>
      </c>
      <c r="G2" s="5" t="s">
        <v>8</v>
      </c>
      <c r="H2" s="5" t="s">
        <v>6</v>
      </c>
      <c r="I2" s="5" t="s">
        <v>7</v>
      </c>
      <c r="J2" s="5" t="s">
        <v>8</v>
      </c>
      <c r="K2" s="5"/>
      <c r="L2" s="3" t="s">
        <v>9</v>
      </c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4.25" customHeight="1">
      <c r="A3" s="1" t="s">
        <v>10</v>
      </c>
      <c r="B3" s="3" t="s">
        <v>11</v>
      </c>
      <c r="C3" s="8" t="s">
        <v>12</v>
      </c>
      <c r="D3" s="3"/>
      <c r="E3" s="9">
        <v>135</v>
      </c>
      <c r="F3" s="10">
        <f t="shared" ref="F3:G3" si="0">E3</f>
        <v>135</v>
      </c>
      <c r="G3" s="10">
        <f t="shared" si="0"/>
        <v>135</v>
      </c>
      <c r="H3" s="11">
        <v>120</v>
      </c>
      <c r="I3" s="10">
        <f t="shared" ref="I3:J3" si="1">H3</f>
        <v>120</v>
      </c>
      <c r="J3" s="10">
        <f t="shared" si="1"/>
        <v>120</v>
      </c>
      <c r="K3" s="2"/>
      <c r="L3" s="12" t="s">
        <v>13</v>
      </c>
    </row>
    <row r="4" spans="1:26" ht="14.25" customHeight="1">
      <c r="A4" s="1" t="s">
        <v>14</v>
      </c>
      <c r="B4" s="3" t="s">
        <v>15</v>
      </c>
      <c r="C4" s="8" t="s">
        <v>16</v>
      </c>
      <c r="D4" s="3"/>
      <c r="E4" s="9">
        <v>100</v>
      </c>
      <c r="F4" s="10">
        <f t="shared" ref="F4:G4" si="2">E4</f>
        <v>100</v>
      </c>
      <c r="G4" s="10">
        <f t="shared" si="2"/>
        <v>100</v>
      </c>
      <c r="H4" s="13">
        <v>0</v>
      </c>
      <c r="I4" s="13">
        <v>0</v>
      </c>
      <c r="J4" s="13">
        <v>0</v>
      </c>
      <c r="K4" s="2"/>
      <c r="L4" s="14" t="s">
        <v>17</v>
      </c>
    </row>
    <row r="5" spans="1:26" ht="14.25" customHeight="1">
      <c r="A5" s="1" t="s">
        <v>18</v>
      </c>
      <c r="B5" s="3" t="s">
        <v>19</v>
      </c>
      <c r="C5" s="8" t="s">
        <v>20</v>
      </c>
      <c r="D5" s="3"/>
      <c r="E5" s="9">
        <v>81</v>
      </c>
      <c r="F5" s="10">
        <v>76</v>
      </c>
      <c r="G5" s="10">
        <v>40</v>
      </c>
      <c r="H5" s="96">
        <v>81</v>
      </c>
      <c r="I5" s="10">
        <v>76</v>
      </c>
      <c r="J5" s="10">
        <v>40</v>
      </c>
      <c r="K5" s="2"/>
      <c r="L5" s="15" t="s">
        <v>21</v>
      </c>
    </row>
    <row r="6" spans="1:26" ht="14.25" customHeight="1">
      <c r="A6" s="1" t="s">
        <v>22</v>
      </c>
      <c r="B6" s="3" t="s">
        <v>23</v>
      </c>
      <c r="C6" s="8" t="s">
        <v>24</v>
      </c>
      <c r="D6" s="3"/>
      <c r="E6" s="11">
        <v>20</v>
      </c>
      <c r="F6" s="11">
        <v>20</v>
      </c>
      <c r="G6" s="11">
        <v>20</v>
      </c>
      <c r="H6" s="11">
        <v>20</v>
      </c>
      <c r="I6" s="11">
        <v>20</v>
      </c>
      <c r="J6" s="11">
        <v>20</v>
      </c>
      <c r="K6" s="2"/>
    </row>
    <row r="7" spans="1:26" ht="14.25" customHeight="1">
      <c r="A7" s="1" t="s">
        <v>25</v>
      </c>
      <c r="B7" s="3" t="s">
        <v>26</v>
      </c>
      <c r="C7" s="8"/>
      <c r="D7" s="3"/>
      <c r="E7" s="16">
        <v>0.06</v>
      </c>
      <c r="F7" s="16">
        <v>0.06</v>
      </c>
      <c r="G7" s="16">
        <v>0.06</v>
      </c>
      <c r="H7" s="16">
        <v>0.06</v>
      </c>
      <c r="I7" s="16">
        <v>0.06</v>
      </c>
      <c r="J7" s="16">
        <v>0.06</v>
      </c>
      <c r="K7" s="17"/>
      <c r="M7" s="3" t="s">
        <v>27</v>
      </c>
      <c r="N7" s="3" t="s">
        <v>28</v>
      </c>
      <c r="O7" s="3" t="s">
        <v>29</v>
      </c>
      <c r="P7" s="3" t="s">
        <v>30</v>
      </c>
      <c r="Q7" s="3" t="s">
        <v>31</v>
      </c>
      <c r="R7" s="3" t="s">
        <v>32</v>
      </c>
      <c r="S7" s="3" t="s">
        <v>33</v>
      </c>
      <c r="T7" s="3" t="s">
        <v>34</v>
      </c>
      <c r="U7" s="3" t="s">
        <v>35</v>
      </c>
      <c r="V7" s="3" t="s">
        <v>36</v>
      </c>
      <c r="W7" s="3" t="s">
        <v>37</v>
      </c>
      <c r="X7" s="3" t="s">
        <v>38</v>
      </c>
    </row>
    <row r="8" spans="1:26" ht="14.25" customHeight="1">
      <c r="A8" s="1" t="s">
        <v>39</v>
      </c>
      <c r="B8" s="3" t="s">
        <v>40</v>
      </c>
      <c r="C8" s="8"/>
      <c r="D8" s="3"/>
      <c r="L8" s="3" t="s">
        <v>41</v>
      </c>
      <c r="M8" s="18">
        <v>0</v>
      </c>
      <c r="N8" s="18">
        <v>0</v>
      </c>
      <c r="O8" s="18">
        <v>0</v>
      </c>
      <c r="P8" s="18">
        <v>6.6666666666666666E-2</v>
      </c>
      <c r="Q8" s="18">
        <v>0.1</v>
      </c>
      <c r="R8" s="18">
        <v>0.2</v>
      </c>
      <c r="S8" s="18">
        <v>0.26666666666666666</v>
      </c>
      <c r="T8" s="18">
        <v>0.2</v>
      </c>
      <c r="U8" s="18">
        <v>0.1</v>
      </c>
      <c r="V8" s="18">
        <v>6.6666666666666666E-2</v>
      </c>
      <c r="W8" s="18">
        <v>0</v>
      </c>
      <c r="X8" s="18">
        <v>0</v>
      </c>
    </row>
    <row r="9" spans="1:26" ht="14.25" customHeight="1">
      <c r="A9" s="19" t="s">
        <v>42</v>
      </c>
      <c r="B9" s="20" t="s">
        <v>43</v>
      </c>
      <c r="C9" s="2" t="s">
        <v>44</v>
      </c>
      <c r="D9" s="21">
        <v>790.40660492764744</v>
      </c>
      <c r="E9" s="22">
        <f t="shared" ref="E9:E10" si="3">$D9</f>
        <v>790.40660492764744</v>
      </c>
      <c r="F9" s="9">
        <v>0</v>
      </c>
      <c r="G9" s="22">
        <f t="shared" ref="G9:H9" si="4">$D9</f>
        <v>790.40660492764744</v>
      </c>
      <c r="H9" s="22">
        <f t="shared" si="4"/>
        <v>790.40660492764744</v>
      </c>
      <c r="I9" s="9">
        <v>0</v>
      </c>
      <c r="J9" s="22">
        <f t="shared" ref="J9:J10" si="5">$D9</f>
        <v>790.40660492764744</v>
      </c>
      <c r="K9" s="8"/>
      <c r="L9" s="20" t="s">
        <v>45</v>
      </c>
      <c r="M9" s="23">
        <f t="shared" ref="M9:X9" si="6">$D9*M$8</f>
        <v>0</v>
      </c>
      <c r="N9" s="23">
        <f t="shared" si="6"/>
        <v>0</v>
      </c>
      <c r="O9" s="23">
        <f t="shared" si="6"/>
        <v>0</v>
      </c>
      <c r="P9" s="23">
        <f t="shared" si="6"/>
        <v>52.69377366184316</v>
      </c>
      <c r="Q9" s="23">
        <f t="shared" si="6"/>
        <v>79.040660492764744</v>
      </c>
      <c r="R9" s="23">
        <f t="shared" si="6"/>
        <v>158.08132098552949</v>
      </c>
      <c r="S9" s="23">
        <f t="shared" si="6"/>
        <v>210.77509464737264</v>
      </c>
      <c r="T9" s="23">
        <f t="shared" si="6"/>
        <v>158.08132098552949</v>
      </c>
      <c r="U9" s="23">
        <f t="shared" si="6"/>
        <v>79.040660492764744</v>
      </c>
      <c r="V9" s="23">
        <f t="shared" si="6"/>
        <v>52.69377366184316</v>
      </c>
      <c r="W9" s="23">
        <f t="shared" si="6"/>
        <v>0</v>
      </c>
      <c r="X9" s="23">
        <f t="shared" si="6"/>
        <v>0</v>
      </c>
    </row>
    <row r="10" spans="1:26" ht="14.25" customHeight="1">
      <c r="A10" s="19" t="s">
        <v>46</v>
      </c>
      <c r="B10" s="20" t="s">
        <v>47</v>
      </c>
      <c r="C10" s="2" t="s">
        <v>48</v>
      </c>
      <c r="D10" s="24">
        <v>2472</v>
      </c>
      <c r="E10" s="9">
        <f t="shared" si="3"/>
        <v>2472</v>
      </c>
      <c r="F10" s="9">
        <v>0</v>
      </c>
      <c r="G10" s="9">
        <f t="shared" ref="G10:H10" si="7">$D10</f>
        <v>2472</v>
      </c>
      <c r="H10" s="9">
        <f t="shared" si="7"/>
        <v>2472</v>
      </c>
      <c r="I10" s="9">
        <v>0</v>
      </c>
      <c r="J10" s="9">
        <f t="shared" si="5"/>
        <v>2472</v>
      </c>
      <c r="K10" s="8"/>
      <c r="L10" s="20" t="s">
        <v>49</v>
      </c>
      <c r="M10" s="23">
        <f t="shared" ref="M10:X10" si="8">$D10*M$8</f>
        <v>0</v>
      </c>
      <c r="N10" s="23">
        <f t="shared" si="8"/>
        <v>0</v>
      </c>
      <c r="O10" s="23">
        <f t="shared" si="8"/>
        <v>0</v>
      </c>
      <c r="P10" s="23">
        <f t="shared" si="8"/>
        <v>164.8</v>
      </c>
      <c r="Q10" s="23">
        <f t="shared" si="8"/>
        <v>247.20000000000002</v>
      </c>
      <c r="R10" s="23">
        <f t="shared" si="8"/>
        <v>494.40000000000003</v>
      </c>
      <c r="S10" s="23">
        <f t="shared" si="8"/>
        <v>659.2</v>
      </c>
      <c r="T10" s="23">
        <f t="shared" si="8"/>
        <v>494.40000000000003</v>
      </c>
      <c r="U10" s="23">
        <f t="shared" si="8"/>
        <v>247.20000000000002</v>
      </c>
      <c r="V10" s="23">
        <f t="shared" si="8"/>
        <v>164.8</v>
      </c>
      <c r="W10" s="23">
        <f t="shared" si="8"/>
        <v>0</v>
      </c>
      <c r="X10" s="23">
        <f t="shared" si="8"/>
        <v>0</v>
      </c>
    </row>
    <row r="11" spans="1:26" ht="14.25" customHeight="1">
      <c r="A11" s="1" t="s">
        <v>50</v>
      </c>
      <c r="B11" s="3" t="s">
        <v>51</v>
      </c>
      <c r="C11" s="8"/>
      <c r="D11" s="25"/>
      <c r="L11" s="3" t="s">
        <v>52</v>
      </c>
      <c r="M11" s="26">
        <f t="shared" ref="M11:X11" si="9">1/12</f>
        <v>8.3333333333333329E-2</v>
      </c>
      <c r="N11" s="26">
        <f t="shared" si="9"/>
        <v>8.3333333333333329E-2</v>
      </c>
      <c r="O11" s="26">
        <f t="shared" si="9"/>
        <v>8.3333333333333329E-2</v>
      </c>
      <c r="P11" s="26">
        <f t="shared" si="9"/>
        <v>8.3333333333333329E-2</v>
      </c>
      <c r="Q11" s="26">
        <f t="shared" si="9"/>
        <v>8.3333333333333329E-2</v>
      </c>
      <c r="R11" s="26">
        <f t="shared" si="9"/>
        <v>8.3333333333333329E-2</v>
      </c>
      <c r="S11" s="26">
        <f t="shared" si="9"/>
        <v>8.3333333333333329E-2</v>
      </c>
      <c r="T11" s="26">
        <f t="shared" si="9"/>
        <v>8.3333333333333329E-2</v>
      </c>
      <c r="U11" s="26">
        <f t="shared" si="9"/>
        <v>8.3333333333333329E-2</v>
      </c>
      <c r="V11" s="26">
        <f t="shared" si="9"/>
        <v>8.3333333333333329E-2</v>
      </c>
      <c r="W11" s="26">
        <f t="shared" si="9"/>
        <v>8.3333333333333329E-2</v>
      </c>
      <c r="X11" s="26">
        <f t="shared" si="9"/>
        <v>8.3333333333333329E-2</v>
      </c>
      <c r="Y11" s="3"/>
    </row>
    <row r="12" spans="1:26" ht="14.25" customHeight="1">
      <c r="A12" s="19" t="s">
        <v>42</v>
      </c>
      <c r="B12" s="20" t="s">
        <v>53</v>
      </c>
      <c r="C12" s="2" t="s">
        <v>44</v>
      </c>
      <c r="D12" s="24">
        <v>845</v>
      </c>
      <c r="E12" s="9">
        <v>0</v>
      </c>
      <c r="F12" s="9">
        <v>845</v>
      </c>
      <c r="G12" s="9">
        <v>845</v>
      </c>
      <c r="H12" s="9">
        <v>0</v>
      </c>
      <c r="I12" s="9">
        <v>845</v>
      </c>
      <c r="J12" s="9">
        <v>845</v>
      </c>
      <c r="K12" s="8"/>
      <c r="L12" s="20" t="s">
        <v>54</v>
      </c>
      <c r="M12" s="23">
        <f t="shared" ref="M12:X12" si="10">$D12*M$11</f>
        <v>70.416666666666657</v>
      </c>
      <c r="N12" s="23">
        <f t="shared" si="10"/>
        <v>70.416666666666657</v>
      </c>
      <c r="O12" s="23">
        <f t="shared" si="10"/>
        <v>70.416666666666657</v>
      </c>
      <c r="P12" s="23">
        <f t="shared" si="10"/>
        <v>70.416666666666657</v>
      </c>
      <c r="Q12" s="23">
        <f t="shared" si="10"/>
        <v>70.416666666666657</v>
      </c>
      <c r="R12" s="23">
        <f t="shared" si="10"/>
        <v>70.416666666666657</v>
      </c>
      <c r="S12" s="23">
        <f t="shared" si="10"/>
        <v>70.416666666666657</v>
      </c>
      <c r="T12" s="23">
        <f t="shared" si="10"/>
        <v>70.416666666666657</v>
      </c>
      <c r="U12" s="23">
        <f t="shared" si="10"/>
        <v>70.416666666666657</v>
      </c>
      <c r="V12" s="23">
        <f t="shared" si="10"/>
        <v>70.416666666666657</v>
      </c>
      <c r="W12" s="23">
        <f t="shared" si="10"/>
        <v>70.416666666666657</v>
      </c>
      <c r="X12" s="23">
        <f t="shared" si="10"/>
        <v>70.416666666666657</v>
      </c>
    </row>
    <row r="13" spans="1:26" ht="14.25" customHeight="1">
      <c r="A13" s="19" t="s">
        <v>46</v>
      </c>
      <c r="B13" s="20" t="s">
        <v>55</v>
      </c>
      <c r="C13" s="2" t="s">
        <v>48</v>
      </c>
      <c r="D13" s="24">
        <v>821</v>
      </c>
      <c r="E13" s="9">
        <v>0</v>
      </c>
      <c r="F13" s="9">
        <v>821</v>
      </c>
      <c r="G13" s="9">
        <v>821</v>
      </c>
      <c r="H13" s="9">
        <v>0</v>
      </c>
      <c r="I13" s="9">
        <v>821</v>
      </c>
      <c r="J13" s="9">
        <v>821</v>
      </c>
      <c r="K13" s="8"/>
      <c r="L13" s="20" t="s">
        <v>56</v>
      </c>
      <c r="M13" s="23">
        <f t="shared" ref="M13:X13" si="11">$D13*M$11</f>
        <v>68.416666666666657</v>
      </c>
      <c r="N13" s="23">
        <f t="shared" si="11"/>
        <v>68.416666666666657</v>
      </c>
      <c r="O13" s="23">
        <f t="shared" si="11"/>
        <v>68.416666666666657</v>
      </c>
      <c r="P13" s="23">
        <f t="shared" si="11"/>
        <v>68.416666666666657</v>
      </c>
      <c r="Q13" s="23">
        <f t="shared" si="11"/>
        <v>68.416666666666657</v>
      </c>
      <c r="R13" s="23">
        <f t="shared" si="11"/>
        <v>68.416666666666657</v>
      </c>
      <c r="S13" s="23">
        <f t="shared" si="11"/>
        <v>68.416666666666657</v>
      </c>
      <c r="T13" s="23">
        <f t="shared" si="11"/>
        <v>68.416666666666657</v>
      </c>
      <c r="U13" s="23">
        <f t="shared" si="11"/>
        <v>68.416666666666657</v>
      </c>
      <c r="V13" s="23">
        <f t="shared" si="11"/>
        <v>68.416666666666657</v>
      </c>
      <c r="W13" s="23">
        <f t="shared" si="11"/>
        <v>68.416666666666657</v>
      </c>
      <c r="X13" s="23">
        <f t="shared" si="11"/>
        <v>68.416666666666657</v>
      </c>
    </row>
    <row r="14" spans="1:26" ht="14.25" customHeight="1">
      <c r="A14" s="1" t="s">
        <v>57</v>
      </c>
      <c r="B14" s="3" t="s">
        <v>58</v>
      </c>
      <c r="C14" s="8"/>
      <c r="L14" s="3" t="s">
        <v>59</v>
      </c>
      <c r="M14" s="3" t="s">
        <v>27</v>
      </c>
      <c r="N14" s="3" t="s">
        <v>28</v>
      </c>
      <c r="O14" s="3" t="s">
        <v>29</v>
      </c>
      <c r="P14" s="3" t="s">
        <v>30</v>
      </c>
      <c r="Q14" s="3" t="s">
        <v>31</v>
      </c>
      <c r="R14" s="3" t="s">
        <v>32</v>
      </c>
      <c r="S14" s="3" t="s">
        <v>33</v>
      </c>
      <c r="T14" s="3" t="s">
        <v>34</v>
      </c>
      <c r="U14" s="3" t="s">
        <v>35</v>
      </c>
      <c r="V14" s="3" t="s">
        <v>36</v>
      </c>
      <c r="W14" s="3" t="s">
        <v>37</v>
      </c>
      <c r="X14" s="3" t="s">
        <v>38</v>
      </c>
    </row>
    <row r="15" spans="1:26" ht="14.25" customHeight="1">
      <c r="A15" s="19" t="s">
        <v>60</v>
      </c>
      <c r="B15" s="20" t="s">
        <v>61</v>
      </c>
      <c r="C15" s="2" t="s">
        <v>44</v>
      </c>
      <c r="D15" s="27">
        <f t="shared" ref="D15:J15" si="12">D9+D12</f>
        <v>1635.4066049276475</v>
      </c>
      <c r="E15" s="27">
        <f t="shared" si="12"/>
        <v>790.40660492764744</v>
      </c>
      <c r="F15" s="28">
        <f t="shared" si="12"/>
        <v>845</v>
      </c>
      <c r="G15" s="27">
        <f t="shared" si="12"/>
        <v>1635.4066049276475</v>
      </c>
      <c r="H15" s="27">
        <f t="shared" si="12"/>
        <v>790.40660492764744</v>
      </c>
      <c r="I15" s="28">
        <f t="shared" si="12"/>
        <v>845</v>
      </c>
      <c r="J15" s="27">
        <f t="shared" si="12"/>
        <v>1635.4066049276475</v>
      </c>
      <c r="L15" s="20" t="s">
        <v>62</v>
      </c>
      <c r="M15" s="23">
        <f t="shared" ref="M15:X15" si="13">M9+M12</f>
        <v>70.416666666666657</v>
      </c>
      <c r="N15" s="23">
        <f t="shared" si="13"/>
        <v>70.416666666666657</v>
      </c>
      <c r="O15" s="23">
        <f t="shared" si="13"/>
        <v>70.416666666666657</v>
      </c>
      <c r="P15" s="23">
        <f t="shared" si="13"/>
        <v>123.11044032850981</v>
      </c>
      <c r="Q15" s="23">
        <f t="shared" si="13"/>
        <v>149.4573271594314</v>
      </c>
      <c r="R15" s="23">
        <f t="shared" si="13"/>
        <v>228.49798765219614</v>
      </c>
      <c r="S15" s="23">
        <f t="shared" si="13"/>
        <v>281.1917613140393</v>
      </c>
      <c r="T15" s="23">
        <f t="shared" si="13"/>
        <v>228.49798765219614</v>
      </c>
      <c r="U15" s="23">
        <f t="shared" si="13"/>
        <v>149.4573271594314</v>
      </c>
      <c r="V15" s="23">
        <f t="shared" si="13"/>
        <v>123.11044032850981</v>
      </c>
      <c r="W15" s="23">
        <f t="shared" si="13"/>
        <v>70.416666666666657</v>
      </c>
      <c r="X15" s="23">
        <f t="shared" si="13"/>
        <v>70.416666666666657</v>
      </c>
    </row>
    <row r="16" spans="1:26" ht="14.25" customHeight="1">
      <c r="A16" s="19" t="s">
        <v>63</v>
      </c>
      <c r="B16" s="20" t="s">
        <v>64</v>
      </c>
      <c r="C16" s="2" t="s">
        <v>48</v>
      </c>
      <c r="D16" s="28">
        <f t="shared" ref="D16:J16" si="14">D10+D13</f>
        <v>3293</v>
      </c>
      <c r="E16" s="28">
        <f t="shared" si="14"/>
        <v>2472</v>
      </c>
      <c r="F16" s="28">
        <f t="shared" si="14"/>
        <v>821</v>
      </c>
      <c r="G16" s="28">
        <f t="shared" si="14"/>
        <v>3293</v>
      </c>
      <c r="H16" s="28">
        <f t="shared" si="14"/>
        <v>2472</v>
      </c>
      <c r="I16" s="28">
        <f t="shared" si="14"/>
        <v>821</v>
      </c>
      <c r="J16" s="28">
        <f t="shared" si="14"/>
        <v>3293</v>
      </c>
      <c r="L16" s="20" t="s">
        <v>65</v>
      </c>
      <c r="M16" s="23">
        <f t="shared" ref="M16:X16" si="15">M10+M13</f>
        <v>68.416666666666657</v>
      </c>
      <c r="N16" s="23">
        <f t="shared" si="15"/>
        <v>68.416666666666657</v>
      </c>
      <c r="O16" s="23">
        <f t="shared" si="15"/>
        <v>68.416666666666657</v>
      </c>
      <c r="P16" s="23">
        <f t="shared" si="15"/>
        <v>233.21666666666667</v>
      </c>
      <c r="Q16" s="23">
        <f t="shared" si="15"/>
        <v>315.61666666666667</v>
      </c>
      <c r="R16" s="23">
        <f t="shared" si="15"/>
        <v>562.81666666666672</v>
      </c>
      <c r="S16" s="23">
        <f t="shared" si="15"/>
        <v>727.61666666666667</v>
      </c>
      <c r="T16" s="23">
        <f t="shared" si="15"/>
        <v>562.81666666666672</v>
      </c>
      <c r="U16" s="23">
        <f t="shared" si="15"/>
        <v>315.61666666666667</v>
      </c>
      <c r="V16" s="23">
        <f t="shared" si="15"/>
        <v>233.21666666666667</v>
      </c>
      <c r="W16" s="23">
        <f t="shared" si="15"/>
        <v>68.416666666666657</v>
      </c>
      <c r="X16" s="23">
        <f t="shared" si="15"/>
        <v>68.416666666666657</v>
      </c>
    </row>
    <row r="17" spans="1:22" ht="14.25" customHeight="1">
      <c r="A17" s="19"/>
      <c r="C17" s="2"/>
      <c r="S17" s="29">
        <f>S9/30</f>
        <v>7.0258364882457549</v>
      </c>
      <c r="V17" s="3"/>
    </row>
    <row r="18" spans="1:22" ht="14.25" customHeight="1">
      <c r="A18" s="1" t="s">
        <v>66</v>
      </c>
      <c r="C18" s="2"/>
      <c r="D18" s="2"/>
      <c r="S18" s="29"/>
      <c r="V18" s="3"/>
    </row>
    <row r="19" spans="1:22" ht="14.25" customHeight="1">
      <c r="A19" s="1"/>
      <c r="C19" s="2"/>
      <c r="D19" s="2"/>
      <c r="S19" s="29"/>
      <c r="V19" s="3"/>
    </row>
    <row r="20" spans="1:22" ht="14.25" customHeight="1">
      <c r="A20" s="19"/>
      <c r="B20" s="3" t="s">
        <v>67</v>
      </c>
      <c r="C20" s="8" t="s">
        <v>68</v>
      </c>
      <c r="D20" s="3"/>
      <c r="E20" s="30" t="str">
        <f t="shared" ref="E20:J20" si="16">IF(E21&gt;=0,"Sí","No")</f>
        <v>No</v>
      </c>
      <c r="F20" s="30" t="str">
        <f t="shared" si="16"/>
        <v>Sí</v>
      </c>
      <c r="G20" s="30" t="str">
        <f t="shared" si="16"/>
        <v>No</v>
      </c>
      <c r="H20" s="30" t="str">
        <f t="shared" si="16"/>
        <v>No</v>
      </c>
      <c r="I20" s="30" t="str">
        <f t="shared" si="16"/>
        <v>Sí</v>
      </c>
      <c r="J20" s="30" t="str">
        <f t="shared" si="16"/>
        <v>Sí</v>
      </c>
      <c r="K20" s="30"/>
      <c r="L20" s="31"/>
      <c r="V20" s="3"/>
    </row>
    <row r="21" spans="1:22" ht="14.25" customHeight="1">
      <c r="A21" s="19"/>
      <c r="B21" s="3" t="s">
        <v>69</v>
      </c>
      <c r="C21" s="8" t="s">
        <v>70</v>
      </c>
      <c r="D21" s="3"/>
      <c r="E21" s="32">
        <f t="shared" ref="E21:J21" si="17">E90</f>
        <v>-374193.09765935637</v>
      </c>
      <c r="F21" s="32">
        <f t="shared" si="17"/>
        <v>187.88275779123069</v>
      </c>
      <c r="G21" s="32">
        <f t="shared" si="17"/>
        <v>-380925.02276019665</v>
      </c>
      <c r="H21" s="32">
        <f t="shared" si="17"/>
        <v>-157089.41479466343</v>
      </c>
      <c r="I21" s="32">
        <f t="shared" si="17"/>
        <v>231574.70265305613</v>
      </c>
      <c r="J21" s="32">
        <f t="shared" si="17"/>
        <v>58709.935040806653</v>
      </c>
      <c r="K21" s="32"/>
      <c r="L21" s="31"/>
      <c r="V21" s="3"/>
    </row>
    <row r="22" spans="1:22" ht="18" customHeight="1">
      <c r="A22" s="19"/>
      <c r="B22" s="3" t="s">
        <v>71</v>
      </c>
      <c r="C22" s="8" t="s">
        <v>70</v>
      </c>
      <c r="D22" s="3"/>
      <c r="E22" s="32">
        <f t="shared" ref="E22:J22" si="18">E91</f>
        <v>128505.50307462743</v>
      </c>
      <c r="F22" s="32">
        <f t="shared" si="18"/>
        <v>537607.8827577912</v>
      </c>
      <c r="G22" s="32">
        <f t="shared" si="18"/>
        <v>659193.57797378721</v>
      </c>
      <c r="H22" s="32">
        <f t="shared" si="18"/>
        <v>345609.18593932036</v>
      </c>
      <c r="I22" s="32">
        <f t="shared" si="18"/>
        <v>768994.70265305613</v>
      </c>
      <c r="J22" s="32">
        <f t="shared" si="18"/>
        <v>1098828.5357747904</v>
      </c>
      <c r="K22" s="32"/>
      <c r="L22" s="31"/>
      <c r="V22" s="3"/>
    </row>
    <row r="23" spans="1:22" ht="14.25" customHeight="1">
      <c r="A23" s="19"/>
      <c r="B23" s="3"/>
      <c r="C23" s="8"/>
      <c r="D23" s="3"/>
      <c r="E23" s="33"/>
      <c r="F23" s="33"/>
      <c r="G23" s="33"/>
      <c r="H23" s="33"/>
      <c r="I23" s="33"/>
      <c r="J23" s="33"/>
      <c r="K23" s="33"/>
      <c r="L23" s="31"/>
      <c r="V23" s="3"/>
    </row>
    <row r="24" spans="1:22" ht="14.25" customHeight="1">
      <c r="A24" s="19"/>
      <c r="B24" s="20" t="s">
        <v>72</v>
      </c>
      <c r="C24" s="2" t="s">
        <v>73</v>
      </c>
      <c r="E24" s="34">
        <f t="shared" ref="E24:E25" si="19">E44</f>
        <v>202079.39837635492</v>
      </c>
      <c r="F24" s="33"/>
      <c r="G24" s="33"/>
      <c r="H24" s="33"/>
      <c r="I24" s="33"/>
      <c r="J24" s="33"/>
      <c r="K24" s="33"/>
      <c r="L24" s="31"/>
      <c r="V24" s="3"/>
    </row>
    <row r="25" spans="1:22" ht="14.25" customHeight="1">
      <c r="A25" s="19"/>
      <c r="B25" s="3" t="s">
        <v>74</v>
      </c>
      <c r="C25" s="8" t="s">
        <v>73</v>
      </c>
      <c r="D25" s="3"/>
      <c r="E25" s="34">
        <f t="shared" si="19"/>
        <v>200232</v>
      </c>
      <c r="F25" s="33"/>
      <c r="G25" s="33"/>
      <c r="H25" s="33"/>
      <c r="I25" s="33"/>
      <c r="J25" s="33"/>
      <c r="K25" s="33"/>
      <c r="L25" s="31"/>
      <c r="V25" s="3"/>
    </row>
    <row r="26" spans="1:22" ht="14.25" customHeight="1">
      <c r="A26" s="19"/>
      <c r="B26" s="3"/>
      <c r="C26" s="8"/>
      <c r="D26" s="3"/>
      <c r="E26" s="33"/>
      <c r="F26" s="33"/>
      <c r="G26" s="33"/>
      <c r="H26" s="33"/>
      <c r="I26" s="33"/>
      <c r="J26" s="33"/>
      <c r="K26" s="33"/>
      <c r="L26" s="31"/>
      <c r="V26" s="3"/>
    </row>
    <row r="27" spans="1:22" ht="14.25" customHeight="1">
      <c r="A27" s="1"/>
      <c r="B27" s="3" t="s">
        <v>75</v>
      </c>
      <c r="C27" s="8" t="s">
        <v>76</v>
      </c>
      <c r="D27" s="3"/>
      <c r="E27" s="35">
        <v>1000</v>
      </c>
      <c r="F27" s="35">
        <v>1000</v>
      </c>
      <c r="G27" s="35">
        <v>1000</v>
      </c>
      <c r="H27" s="35">
        <v>1000</v>
      </c>
      <c r="I27" s="35">
        <v>1000</v>
      </c>
      <c r="J27" s="35">
        <v>1000</v>
      </c>
      <c r="K27" s="35"/>
    </row>
    <row r="28" spans="1:22" ht="14.25" customHeight="1">
      <c r="A28" s="19"/>
      <c r="B28" s="3" t="s">
        <v>77</v>
      </c>
      <c r="C28" s="8" t="s">
        <v>68</v>
      </c>
      <c r="D28" s="3"/>
      <c r="E28" s="30" t="str">
        <f t="shared" ref="E28:J28" si="20">IF(E31&gt;=0,"Sí","No")</f>
        <v>Sí</v>
      </c>
      <c r="F28" s="30" t="str">
        <f t="shared" si="20"/>
        <v>Sí</v>
      </c>
      <c r="G28" s="30" t="str">
        <f t="shared" si="20"/>
        <v>Sí</v>
      </c>
      <c r="H28" s="30" t="str">
        <f t="shared" si="20"/>
        <v>Sí</v>
      </c>
      <c r="I28" s="30" t="str">
        <f t="shared" si="20"/>
        <v>Sí</v>
      </c>
      <c r="J28" s="30" t="str">
        <f t="shared" si="20"/>
        <v>Sí</v>
      </c>
      <c r="K28" s="30"/>
      <c r="L28" s="29"/>
      <c r="V28" s="3"/>
    </row>
    <row r="29" spans="1:22" ht="14.25" customHeight="1">
      <c r="A29" s="19"/>
      <c r="B29" s="3" t="s">
        <v>78</v>
      </c>
      <c r="C29" s="8" t="s">
        <v>20</v>
      </c>
      <c r="D29" s="3"/>
      <c r="E29" s="36">
        <f t="shared" ref="E29:J29" si="21">ROUNDUP(E27/E116,0)</f>
        <v>81</v>
      </c>
      <c r="F29" s="36">
        <f t="shared" si="21"/>
        <v>76</v>
      </c>
      <c r="G29" s="36">
        <f t="shared" si="21"/>
        <v>40</v>
      </c>
      <c r="H29" s="36">
        <f t="shared" si="21"/>
        <v>81</v>
      </c>
      <c r="I29" s="36">
        <f t="shared" si="21"/>
        <v>76</v>
      </c>
      <c r="J29" s="36">
        <f t="shared" si="21"/>
        <v>40</v>
      </c>
      <c r="K29" s="36"/>
      <c r="L29" s="29"/>
      <c r="V29" s="3"/>
    </row>
    <row r="30" spans="1:22" ht="14.25" customHeight="1">
      <c r="A30" s="19"/>
      <c r="B30" s="3" t="s">
        <v>79</v>
      </c>
      <c r="C30" s="8" t="s">
        <v>76</v>
      </c>
      <c r="D30" s="3"/>
      <c r="E30" s="37">
        <f t="shared" ref="E30:J30" si="22">E$123</f>
        <v>1001.2502116506789</v>
      </c>
      <c r="F30" s="37">
        <f t="shared" si="22"/>
        <v>1004.3320974440001</v>
      </c>
      <c r="G30" s="37">
        <f t="shared" si="22"/>
        <v>1023.0403897232983</v>
      </c>
      <c r="H30" s="37">
        <f t="shared" si="22"/>
        <v>1001.2502116506789</v>
      </c>
      <c r="I30" s="37">
        <f t="shared" si="22"/>
        <v>1004.3320974440001</v>
      </c>
      <c r="J30" s="37">
        <f t="shared" si="22"/>
        <v>1023.0403897232983</v>
      </c>
      <c r="K30" s="37"/>
      <c r="L30" s="29"/>
      <c r="V30" s="3"/>
    </row>
    <row r="31" spans="1:22" ht="14.25" customHeight="1">
      <c r="A31" s="19"/>
      <c r="B31" s="3" t="s">
        <v>80</v>
      </c>
      <c r="C31" s="8" t="s">
        <v>76</v>
      </c>
      <c r="D31" s="3"/>
      <c r="E31" s="37">
        <f t="shared" ref="E31:J31" si="23">E30-E27</f>
        <v>1.2502116506789207</v>
      </c>
      <c r="F31" s="37">
        <f t="shared" si="23"/>
        <v>4.3320974440000555</v>
      </c>
      <c r="G31" s="37">
        <f t="shared" si="23"/>
        <v>23.04038972329829</v>
      </c>
      <c r="H31" s="37">
        <f t="shared" si="23"/>
        <v>1.2502116506789207</v>
      </c>
      <c r="I31" s="37">
        <f t="shared" si="23"/>
        <v>4.3320974440000555</v>
      </c>
      <c r="J31" s="37">
        <f t="shared" si="23"/>
        <v>23.04038972329829</v>
      </c>
      <c r="K31" s="37"/>
      <c r="L31" s="29"/>
      <c r="V31" s="3"/>
    </row>
    <row r="32" spans="1:22" ht="14.25" customHeight="1">
      <c r="A32" s="19"/>
      <c r="B32" s="3" t="s">
        <v>81</v>
      </c>
      <c r="C32" s="8" t="s">
        <v>82</v>
      </c>
      <c r="D32" s="3"/>
      <c r="E32" s="38">
        <f t="shared" ref="E32:J32" si="24">E30/E27</f>
        <v>1.001250211650679</v>
      </c>
      <c r="F32" s="38">
        <f t="shared" si="24"/>
        <v>1.004332097444</v>
      </c>
      <c r="G32" s="38">
        <f t="shared" si="24"/>
        <v>1.0230403897232982</v>
      </c>
      <c r="H32" s="38">
        <f t="shared" si="24"/>
        <v>1.001250211650679</v>
      </c>
      <c r="I32" s="38">
        <f t="shared" si="24"/>
        <v>1.004332097444</v>
      </c>
      <c r="J32" s="38">
        <f t="shared" si="24"/>
        <v>1.0230403897232982</v>
      </c>
      <c r="K32" s="38"/>
      <c r="V32" s="3"/>
    </row>
    <row r="33" spans="1:24" ht="14.25" customHeight="1">
      <c r="A33" s="19"/>
      <c r="B33" s="3"/>
      <c r="C33" s="8"/>
      <c r="D33" s="3"/>
      <c r="E33" s="3"/>
      <c r="F33" s="3"/>
      <c r="G33" s="3"/>
      <c r="H33" s="3"/>
      <c r="I33" s="3"/>
      <c r="J33" s="3"/>
      <c r="K33" s="3"/>
      <c r="V33" s="3"/>
    </row>
    <row r="34" spans="1:24" ht="14.25" customHeight="1">
      <c r="A34" s="19"/>
      <c r="B34" s="3" t="s">
        <v>83</v>
      </c>
      <c r="C34" s="8" t="s">
        <v>84</v>
      </c>
      <c r="D34" s="39"/>
      <c r="E34" s="39">
        <f t="shared" ref="E34:J34" si="25">E66</f>
        <v>247641825.3413237</v>
      </c>
      <c r="F34" s="39">
        <f t="shared" si="25"/>
        <v>247641825.3413237</v>
      </c>
      <c r="G34" s="39">
        <f t="shared" si="25"/>
        <v>247641825.3413237</v>
      </c>
      <c r="H34" s="39">
        <f t="shared" si="25"/>
        <v>116686319.37104872</v>
      </c>
      <c r="I34" s="39">
        <f t="shared" si="25"/>
        <v>116686319.37104872</v>
      </c>
      <c r="J34" s="39">
        <f t="shared" si="25"/>
        <v>116686319.37104872</v>
      </c>
      <c r="K34" s="39"/>
      <c r="V34" s="3"/>
    </row>
    <row r="35" spans="1:24" ht="14.25" customHeight="1">
      <c r="A35" s="19"/>
      <c r="B35" s="3" t="s">
        <v>85</v>
      </c>
      <c r="C35" s="8" t="s">
        <v>86</v>
      </c>
      <c r="D35" s="3"/>
      <c r="E35" s="39">
        <f t="shared" ref="E35:J35" si="26">E67</f>
        <v>3057306.4856953542</v>
      </c>
      <c r="F35" s="39">
        <f t="shared" si="26"/>
        <v>3258445.0702805752</v>
      </c>
      <c r="G35" s="39">
        <f t="shared" si="26"/>
        <v>6191045.6335330922</v>
      </c>
      <c r="H35" s="39">
        <f t="shared" si="26"/>
        <v>1440571.8440870212</v>
      </c>
      <c r="I35" s="39">
        <f t="shared" si="26"/>
        <v>1535346.3075137988</v>
      </c>
      <c r="J35" s="39">
        <f t="shared" si="26"/>
        <v>2917157.9842762179</v>
      </c>
      <c r="K35" s="39"/>
      <c r="V35" s="3"/>
    </row>
    <row r="36" spans="1:24" ht="14.25" customHeight="1">
      <c r="A36" s="19"/>
      <c r="B36" s="3" t="s">
        <v>87</v>
      </c>
      <c r="C36" s="8" t="s">
        <v>88</v>
      </c>
      <c r="D36" s="3"/>
      <c r="E36" s="39">
        <f t="shared" ref="E36:J36" si="27">E68</f>
        <v>1834383.8914172126</v>
      </c>
      <c r="F36" s="39">
        <f t="shared" si="27"/>
        <v>1834383.8914172126</v>
      </c>
      <c r="G36" s="39">
        <f t="shared" si="27"/>
        <v>1834383.8914172126</v>
      </c>
      <c r="H36" s="39">
        <f t="shared" si="27"/>
        <v>972385.99475873937</v>
      </c>
      <c r="I36" s="39">
        <f t="shared" si="27"/>
        <v>972385.99475873937</v>
      </c>
      <c r="J36" s="39">
        <f t="shared" si="27"/>
        <v>972385.99475873937</v>
      </c>
      <c r="K36" s="39"/>
      <c r="V36" s="3"/>
    </row>
    <row r="37" spans="1:24" ht="14.25" customHeight="1">
      <c r="A37" s="19"/>
      <c r="C37" s="2"/>
      <c r="V37" s="3"/>
    </row>
    <row r="38" spans="1:24" ht="14.25" customHeight="1">
      <c r="A38" s="19"/>
      <c r="C38" s="2"/>
      <c r="V38" s="3"/>
    </row>
    <row r="39" spans="1:24" ht="14.25" customHeight="1">
      <c r="A39" s="1" t="s">
        <v>89</v>
      </c>
      <c r="C39" s="2"/>
    </row>
    <row r="40" spans="1:24" ht="14.25" customHeight="1">
      <c r="A40" s="1">
        <v>2</v>
      </c>
      <c r="B40" s="3" t="s">
        <v>90</v>
      </c>
      <c r="C40" s="8"/>
      <c r="D40" s="3"/>
    </row>
    <row r="41" spans="1:24" ht="14.25" customHeight="1">
      <c r="A41" s="19" t="s">
        <v>91</v>
      </c>
      <c r="B41" s="20" t="s">
        <v>92</v>
      </c>
      <c r="C41" s="2" t="s">
        <v>73</v>
      </c>
      <c r="D41" s="3"/>
      <c r="E41" s="40">
        <f>E$3*SUM('Detalle_PNP&amp;potencial'!$B$2:$M$2)</f>
        <v>202079.39837635492</v>
      </c>
      <c r="F41" s="40">
        <f>F$3*SUM('Detalle_PNP&amp;potencial'!$B$2:$M$2)</f>
        <v>202079.39837635492</v>
      </c>
      <c r="G41" s="40">
        <f>G$3*SUM('Detalle_PNP&amp;potencial'!$B$2:$M$2)</f>
        <v>202079.39837635492</v>
      </c>
      <c r="H41" s="40">
        <f>H$3*SUM('Detalle_PNP&amp;potencial'!$B$2:$M$2)</f>
        <v>179626.13189009327</v>
      </c>
      <c r="I41" s="40">
        <f>I$3*SUM('Detalle_PNP&amp;potencial'!$B$2:$M$2)</f>
        <v>179626.13189009327</v>
      </c>
      <c r="J41" s="40">
        <f>J$3*SUM('Detalle_PNP&amp;potencial'!$B$2:$M$2)</f>
        <v>179626.13189009327</v>
      </c>
      <c r="K41" s="34"/>
    </row>
    <row r="42" spans="1:24" ht="14.25" customHeight="1">
      <c r="A42" s="19" t="s">
        <v>93</v>
      </c>
      <c r="B42" s="20" t="s">
        <v>94</v>
      </c>
      <c r="C42" s="2" t="s">
        <v>95</v>
      </c>
      <c r="E42" s="26">
        <v>0</v>
      </c>
      <c r="F42" s="26">
        <v>0</v>
      </c>
      <c r="G42" s="26">
        <v>0</v>
      </c>
      <c r="H42" s="26">
        <v>0.7</v>
      </c>
      <c r="I42" s="26">
        <v>0.7</v>
      </c>
      <c r="J42" s="26">
        <v>0.7</v>
      </c>
      <c r="K42" s="41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ht="14.25" customHeight="1">
      <c r="A43" s="19" t="s">
        <v>96</v>
      </c>
      <c r="B43" s="20" t="s">
        <v>97</v>
      </c>
      <c r="C43" s="2" t="s">
        <v>73</v>
      </c>
      <c r="E43" s="40">
        <f>E$3*E$42*SUM('Detalle_PNP&amp;potencial'!$B$2:$M$2)</f>
        <v>0</v>
      </c>
      <c r="F43" s="40">
        <f>F$3*F$42*SUM('Detalle_PNP&amp;potencial'!$B$2:$M$2)</f>
        <v>0</v>
      </c>
      <c r="G43" s="40">
        <f>G$3*G$42*SUM('Detalle_PNP&amp;potencial'!$B$2:$M$2)</f>
        <v>0</v>
      </c>
      <c r="H43" s="40">
        <f>H$3*H$42*SUM('Detalle_PNP&amp;potencial'!$B$2:$M$2)</f>
        <v>125738.29232306528</v>
      </c>
      <c r="I43" s="40">
        <f>I$3*I$42*SUM('Detalle_PNP&amp;potencial'!$B$2:$M$2)</f>
        <v>125738.29232306528</v>
      </c>
      <c r="J43" s="40">
        <f>J$3*J$42*SUM('Detalle_PNP&amp;potencial'!$B$2:$M$2)</f>
        <v>125738.29232306528</v>
      </c>
      <c r="K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</row>
    <row r="44" spans="1:24" ht="14.25" customHeight="1">
      <c r="A44" s="42" t="s">
        <v>98</v>
      </c>
      <c r="B44" s="43" t="s">
        <v>72</v>
      </c>
      <c r="C44" s="44" t="s">
        <v>73</v>
      </c>
      <c r="D44" s="43"/>
      <c r="E44" s="45">
        <f>E$3*SUM('Detalle_PNP&amp;potencial'!$B$2:$M$2)-E43</f>
        <v>202079.39837635492</v>
      </c>
      <c r="F44" s="40">
        <f>F$3*SUM('Detalle_PNP&amp;potencial'!$B$2:$M$2)-F43</f>
        <v>202079.39837635492</v>
      </c>
      <c r="G44" s="40">
        <f>G$3*SUM('Detalle_PNP&amp;potencial'!$B$2:$M$2)-G43</f>
        <v>202079.39837635492</v>
      </c>
      <c r="H44" s="40">
        <f>H$3*SUM('Detalle_PNP&amp;potencial'!$B$2:$M$2)-H43</f>
        <v>53887.839567027986</v>
      </c>
      <c r="I44" s="40">
        <f>I$3*SUM('Detalle_PNP&amp;potencial'!$B$2:$M$2)-I43</f>
        <v>53887.839567027986</v>
      </c>
      <c r="J44" s="40">
        <f>J$3*SUM('Detalle_PNP&amp;potencial'!$B$2:$M$2)-J43</f>
        <v>53887.839567027986</v>
      </c>
      <c r="K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</row>
    <row r="45" spans="1:24" ht="14.25" customHeight="1">
      <c r="A45" s="46" t="s">
        <v>99</v>
      </c>
      <c r="B45" s="47" t="s">
        <v>74</v>
      </c>
      <c r="C45" s="48" t="s">
        <v>73</v>
      </c>
      <c r="D45" s="47"/>
      <c r="E45" s="49">
        <f>E10*E5</f>
        <v>200232</v>
      </c>
    </row>
    <row r="46" spans="1:24" ht="14.25" customHeight="1">
      <c r="A46" s="19"/>
      <c r="C46" s="2"/>
      <c r="E46" s="34"/>
    </row>
    <row r="47" spans="1:24" ht="14.25" customHeight="1">
      <c r="A47" s="1" t="s">
        <v>100</v>
      </c>
      <c r="B47" s="3" t="s">
        <v>101</v>
      </c>
      <c r="C47" s="8"/>
      <c r="D47" s="3"/>
    </row>
    <row r="48" spans="1:24" ht="14.25" customHeight="1">
      <c r="A48" s="1" t="s">
        <v>102</v>
      </c>
      <c r="B48" s="3" t="s">
        <v>103</v>
      </c>
      <c r="C48" s="8"/>
      <c r="D48" s="3"/>
    </row>
    <row r="49" spans="1:24" ht="14.25" customHeight="1">
      <c r="A49" s="19" t="s">
        <v>104</v>
      </c>
      <c r="B49" s="20" t="s">
        <v>105</v>
      </c>
      <c r="C49" s="2" t="s">
        <v>106</v>
      </c>
      <c r="D49" s="50">
        <v>80</v>
      </c>
    </row>
    <row r="50" spans="1:24" ht="14.25" customHeight="1">
      <c r="A50" s="19" t="s">
        <v>107</v>
      </c>
      <c r="B50" s="20" t="s">
        <v>108</v>
      </c>
      <c r="C50" s="2" t="s">
        <v>95</v>
      </c>
      <c r="D50" s="26">
        <v>0.15</v>
      </c>
    </row>
    <row r="51" spans="1:24" ht="14.25" customHeight="1">
      <c r="A51" s="19" t="s">
        <v>109</v>
      </c>
      <c r="B51" s="20" t="s">
        <v>110</v>
      </c>
      <c r="C51" s="2" t="s">
        <v>106</v>
      </c>
      <c r="D51" s="40">
        <f>D49*(1-D50)</f>
        <v>68</v>
      </c>
    </row>
    <row r="52" spans="1:24" ht="14.25" customHeight="1">
      <c r="A52" s="19"/>
      <c r="C52" s="2"/>
      <c r="E52" s="34"/>
    </row>
    <row r="53" spans="1:24" ht="14.25" customHeight="1">
      <c r="A53" s="1" t="s">
        <v>111</v>
      </c>
      <c r="B53" s="3" t="s">
        <v>112</v>
      </c>
      <c r="C53" s="8"/>
      <c r="D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ht="14.25" customHeight="1">
      <c r="A54" s="19" t="s">
        <v>113</v>
      </c>
      <c r="B54" s="20" t="s">
        <v>114</v>
      </c>
      <c r="C54" s="2" t="s">
        <v>115</v>
      </c>
      <c r="E54" s="51">
        <f t="shared" ref="E54:J54" si="28">E44*$D$51</f>
        <v>13741399.089592135</v>
      </c>
      <c r="F54" s="51">
        <f t="shared" si="28"/>
        <v>13741399.089592135</v>
      </c>
      <c r="G54" s="51">
        <f t="shared" si="28"/>
        <v>13741399.089592135</v>
      </c>
      <c r="H54" s="51">
        <f t="shared" si="28"/>
        <v>3664373.0905579031</v>
      </c>
      <c r="I54" s="51">
        <f t="shared" si="28"/>
        <v>3664373.0905579031</v>
      </c>
      <c r="J54" s="51">
        <f t="shared" si="28"/>
        <v>3664373.0905579031</v>
      </c>
      <c r="K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</row>
    <row r="55" spans="1:24" ht="14.25" customHeight="1">
      <c r="A55" s="19" t="s">
        <v>116</v>
      </c>
      <c r="B55" s="20" t="s">
        <v>117</v>
      </c>
      <c r="C55" s="2" t="s">
        <v>70</v>
      </c>
      <c r="E55" s="51">
        <f t="shared" ref="E55:J55" si="29">E54/E5</f>
        <v>169646.90234064363</v>
      </c>
      <c r="F55" s="51">
        <f t="shared" si="29"/>
        <v>180807.88275779123</v>
      </c>
      <c r="G55" s="51">
        <f t="shared" si="29"/>
        <v>343534.97723980335</v>
      </c>
      <c r="H55" s="51">
        <f t="shared" si="29"/>
        <v>45239.173957504972</v>
      </c>
      <c r="I55" s="51">
        <f t="shared" si="29"/>
        <v>48215.435402077674</v>
      </c>
      <c r="J55" s="51">
        <f t="shared" si="29"/>
        <v>91609.327263947576</v>
      </c>
      <c r="K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</row>
    <row r="56" spans="1:24" ht="14.25" customHeight="1">
      <c r="A56" s="19"/>
      <c r="C56" s="2"/>
    </row>
    <row r="57" spans="1:24" ht="14.25" customHeight="1">
      <c r="A57" s="1" t="s">
        <v>118</v>
      </c>
      <c r="B57" s="3" t="s">
        <v>119</v>
      </c>
      <c r="C57" s="8"/>
      <c r="D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ht="14.25" customHeight="1">
      <c r="A58" s="19" t="s">
        <v>120</v>
      </c>
      <c r="B58" s="20" t="s">
        <v>121</v>
      </c>
      <c r="C58" s="2" t="s">
        <v>115</v>
      </c>
      <c r="E58" s="51">
        <f t="shared" ref="E58:J58" si="30">E43*$D$78</f>
        <v>0</v>
      </c>
      <c r="F58" s="51">
        <f t="shared" si="30"/>
        <v>0</v>
      </c>
      <c r="G58" s="51">
        <f t="shared" si="30"/>
        <v>0</v>
      </c>
      <c r="H58" s="51">
        <f t="shared" si="30"/>
        <v>27662424.311074361</v>
      </c>
      <c r="I58" s="51">
        <f t="shared" si="30"/>
        <v>27662424.311074361</v>
      </c>
      <c r="J58" s="51">
        <f t="shared" si="30"/>
        <v>27662424.311074361</v>
      </c>
      <c r="K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</row>
    <row r="59" spans="1:24" ht="14.25" customHeight="1">
      <c r="A59" s="19" t="s">
        <v>122</v>
      </c>
      <c r="B59" s="20" t="s">
        <v>123</v>
      </c>
      <c r="C59" s="2" t="s">
        <v>70</v>
      </c>
      <c r="E59" s="51">
        <f t="shared" ref="E59:J59" si="31">E58/E5</f>
        <v>0</v>
      </c>
      <c r="F59" s="51">
        <f t="shared" si="31"/>
        <v>0</v>
      </c>
      <c r="G59" s="51">
        <f t="shared" si="31"/>
        <v>0</v>
      </c>
      <c r="H59" s="51">
        <f t="shared" si="31"/>
        <v>341511.41124783159</v>
      </c>
      <c r="I59" s="51">
        <f t="shared" si="31"/>
        <v>363979.26725097845</v>
      </c>
      <c r="J59" s="51">
        <f t="shared" si="31"/>
        <v>691560.60777685908</v>
      </c>
      <c r="K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</row>
    <row r="60" spans="1:24" ht="14.25" customHeight="1">
      <c r="A60" s="19"/>
      <c r="C60" s="2"/>
    </row>
    <row r="61" spans="1:24" ht="15.75" customHeight="1">
      <c r="A61" s="1" t="s">
        <v>124</v>
      </c>
      <c r="B61" s="3" t="s">
        <v>125</v>
      </c>
      <c r="C61" s="8"/>
      <c r="D61" s="3"/>
    </row>
    <row r="62" spans="1:24" ht="14.25" customHeight="1">
      <c r="A62" s="1" t="s">
        <v>126</v>
      </c>
      <c r="B62" s="3" t="s">
        <v>127</v>
      </c>
      <c r="C62" s="8"/>
      <c r="D62" s="3"/>
    </row>
    <row r="63" spans="1:24" ht="14.25" customHeight="1">
      <c r="A63" s="19" t="s">
        <v>128</v>
      </c>
      <c r="B63" s="20" t="s">
        <v>129</v>
      </c>
      <c r="C63" s="2" t="s">
        <v>84</v>
      </c>
      <c r="E63" s="53">
        <f>Detalle_costos_FVcomunitaria!$F$20</f>
        <v>141860904.10415</v>
      </c>
      <c r="F63" s="53">
        <f>Detalle_costos_FVcomunitaria!$F$20</f>
        <v>141860904.10415</v>
      </c>
      <c r="G63" s="53">
        <f>Detalle_costos_FVcomunitaria!$F$20</f>
        <v>141860904.10415</v>
      </c>
      <c r="H63" s="54">
        <f>Detalle_costos_FVresidencial!$F$21</f>
        <v>97685048.10680002</v>
      </c>
      <c r="I63" s="54">
        <f>Detalle_costos_FVresidencial!$F$21</f>
        <v>97685048.10680002</v>
      </c>
      <c r="J63" s="54">
        <f>Detalle_costos_FVresidencial!$F$21</f>
        <v>97685048.10680002</v>
      </c>
      <c r="K63" s="55"/>
      <c r="M63" s="20" t="s">
        <v>130</v>
      </c>
      <c r="N63" s="97">
        <f>E63*0.0355</f>
        <v>5036062.0956973247</v>
      </c>
    </row>
    <row r="64" spans="1:24" ht="14.25" customHeight="1">
      <c r="A64" s="19" t="s">
        <v>131</v>
      </c>
      <c r="B64" s="20" t="s">
        <v>132</v>
      </c>
      <c r="C64" s="2" t="s">
        <v>84</v>
      </c>
      <c r="E64" s="53">
        <f>Detalle_costos_FVcomunitaria!$F$52</f>
        <v>86779649.972925007</v>
      </c>
      <c r="F64" s="53">
        <f>Detalle_costos_FVcomunitaria!$F$52</f>
        <v>86779649.972925007</v>
      </c>
      <c r="G64" s="53">
        <f>Detalle_costos_FVcomunitaria!$F$52</f>
        <v>86779649.972925007</v>
      </c>
      <c r="H64" s="54">
        <v>0</v>
      </c>
      <c r="I64" s="54">
        <v>0</v>
      </c>
      <c r="J64" s="54">
        <v>0</v>
      </c>
      <c r="K64" s="55"/>
    </row>
    <row r="65" spans="1:11" ht="14.25" customHeight="1">
      <c r="A65" s="19" t="s">
        <v>133</v>
      </c>
      <c r="B65" s="20" t="s">
        <v>134</v>
      </c>
      <c r="C65" s="2" t="s">
        <v>84</v>
      </c>
      <c r="E65" s="53">
        <f>Detalle_costos_FVcomunitaria!$E$56</f>
        <v>19001271.264248706</v>
      </c>
      <c r="F65" s="53">
        <f>Detalle_costos_FVcomunitaria!$E$56</f>
        <v>19001271.264248706</v>
      </c>
      <c r="G65" s="53">
        <f>Detalle_costos_FVcomunitaria!$E$56</f>
        <v>19001271.264248706</v>
      </c>
      <c r="H65" s="54">
        <f>Detalle_costos_FVresidencial!$E$25</f>
        <v>19001271.264248706</v>
      </c>
      <c r="I65" s="54">
        <f>Detalle_costos_FVresidencial!$E$25</f>
        <v>19001271.264248706</v>
      </c>
      <c r="J65" s="54">
        <f>Detalle_costos_FVresidencial!$E$25</f>
        <v>19001271.264248706</v>
      </c>
      <c r="K65" s="55"/>
    </row>
    <row r="66" spans="1:11" ht="14.25" customHeight="1">
      <c r="A66" s="19" t="s">
        <v>135</v>
      </c>
      <c r="B66" s="20" t="s">
        <v>83</v>
      </c>
      <c r="C66" s="2" t="s">
        <v>84</v>
      </c>
      <c r="E66" s="53">
        <f t="shared" ref="E66:J66" si="32">SUM(E63:E65)</f>
        <v>247641825.3413237</v>
      </c>
      <c r="F66" s="53">
        <f t="shared" si="32"/>
        <v>247641825.3413237</v>
      </c>
      <c r="G66" s="53">
        <f t="shared" si="32"/>
        <v>247641825.3413237</v>
      </c>
      <c r="H66" s="54">
        <f t="shared" si="32"/>
        <v>116686319.37104872</v>
      </c>
      <c r="I66" s="54">
        <f t="shared" si="32"/>
        <v>116686319.37104872</v>
      </c>
      <c r="J66" s="54">
        <f t="shared" si="32"/>
        <v>116686319.37104872</v>
      </c>
      <c r="K66" s="94"/>
    </row>
    <row r="67" spans="1:11" ht="14.25" customHeight="1">
      <c r="A67" s="19" t="s">
        <v>136</v>
      </c>
      <c r="B67" s="20" t="s">
        <v>85</v>
      </c>
      <c r="C67" s="2" t="s">
        <v>86</v>
      </c>
      <c r="E67" s="53">
        <f t="shared" ref="E67:J67" si="33">E$66/E5</f>
        <v>3057306.4856953542</v>
      </c>
      <c r="F67" s="53">
        <f t="shared" si="33"/>
        <v>3258445.0702805752</v>
      </c>
      <c r="G67" s="53">
        <f t="shared" si="33"/>
        <v>6191045.6335330922</v>
      </c>
      <c r="H67" s="53">
        <f t="shared" si="33"/>
        <v>1440571.8440870212</v>
      </c>
      <c r="I67" s="53">
        <f t="shared" si="33"/>
        <v>1535346.3075137988</v>
      </c>
      <c r="J67" s="53">
        <f t="shared" si="33"/>
        <v>2917157.9842762179</v>
      </c>
      <c r="K67" s="55"/>
    </row>
    <row r="68" spans="1:11" ht="14.25" customHeight="1">
      <c r="A68" s="19" t="s">
        <v>137</v>
      </c>
      <c r="B68" s="20" t="s">
        <v>87</v>
      </c>
      <c r="C68" s="2" t="s">
        <v>88</v>
      </c>
      <c r="E68" s="53">
        <f t="shared" ref="E68:J68" si="34">E$66/E3</f>
        <v>1834383.8914172126</v>
      </c>
      <c r="F68" s="53">
        <f t="shared" si="34"/>
        <v>1834383.8914172126</v>
      </c>
      <c r="G68" s="53">
        <f t="shared" si="34"/>
        <v>1834383.8914172126</v>
      </c>
      <c r="H68" s="53">
        <f t="shared" si="34"/>
        <v>972385.99475873937</v>
      </c>
      <c r="I68" s="53">
        <f t="shared" si="34"/>
        <v>972385.99475873937</v>
      </c>
      <c r="J68" s="53">
        <f t="shared" si="34"/>
        <v>972385.99475873937</v>
      </c>
      <c r="K68" s="55"/>
    </row>
    <row r="69" spans="1:11" ht="14.25" customHeight="1">
      <c r="A69" s="19"/>
      <c r="C69" s="2"/>
    </row>
    <row r="70" spans="1:11" ht="14.25" customHeight="1">
      <c r="A70" s="1" t="s">
        <v>138</v>
      </c>
      <c r="B70" s="3" t="s">
        <v>139</v>
      </c>
      <c r="C70" s="8"/>
      <c r="D70" s="3"/>
      <c r="E70" s="55"/>
    </row>
    <row r="71" spans="1:11" ht="14.25" customHeight="1">
      <c r="A71" s="19" t="s">
        <v>140</v>
      </c>
      <c r="B71" s="20" t="s">
        <v>141</v>
      </c>
      <c r="C71" s="2" t="s">
        <v>115</v>
      </c>
      <c r="E71" s="56">
        <f>PMT($E$7,$E$6,-$E$66)</f>
        <v>21590542.83132213</v>
      </c>
      <c r="F71" s="56">
        <f t="shared" ref="F71:J71" si="35">PMT(F$7,F$6,-F$66)</f>
        <v>21590542.83132213</v>
      </c>
      <c r="G71" s="56">
        <f t="shared" si="35"/>
        <v>21590542.83132213</v>
      </c>
      <c r="H71" s="56">
        <f t="shared" si="35"/>
        <v>10173245.059624283</v>
      </c>
      <c r="I71" s="56">
        <f t="shared" si="35"/>
        <v>10173245.059624283</v>
      </c>
      <c r="J71" s="56">
        <f t="shared" si="35"/>
        <v>10173245.059624283</v>
      </c>
      <c r="K71" s="31"/>
    </row>
    <row r="72" spans="1:11" ht="14.25" customHeight="1">
      <c r="A72" s="19" t="s">
        <v>142</v>
      </c>
      <c r="B72" s="20" t="s">
        <v>143</v>
      </c>
      <c r="C72" s="2" t="s">
        <v>144</v>
      </c>
      <c r="E72" s="56">
        <f>PMT($E$7/12,$E$6*12,-$E$66)</f>
        <v>1774182.9505274936</v>
      </c>
      <c r="F72" s="56">
        <f t="shared" ref="F72:J72" si="36">PMT(F$7/12,F$6*12,-F$66)</f>
        <v>1774182.9505274936</v>
      </c>
      <c r="G72" s="56">
        <f t="shared" si="36"/>
        <v>1774182.9505274936</v>
      </c>
      <c r="H72" s="56">
        <f t="shared" si="36"/>
        <v>835977.03296921623</v>
      </c>
      <c r="I72" s="56">
        <f t="shared" si="36"/>
        <v>835977.03296921623</v>
      </c>
      <c r="J72" s="56">
        <f t="shared" si="36"/>
        <v>835977.03296921623</v>
      </c>
      <c r="K72" s="31"/>
    </row>
    <row r="73" spans="1:11" ht="14.25" customHeight="1">
      <c r="A73" s="19" t="s">
        <v>145</v>
      </c>
      <c r="B73" s="20" t="s">
        <v>146</v>
      </c>
      <c r="C73" s="2" t="s">
        <v>70</v>
      </c>
      <c r="E73" s="56">
        <f t="shared" ref="E73:J73" si="37">E71/E$5</f>
        <v>266549.91149780405</v>
      </c>
      <c r="F73" s="56">
        <f t="shared" si="37"/>
        <v>284086.08988581749</v>
      </c>
      <c r="G73" s="56">
        <f t="shared" si="37"/>
        <v>539763.57078305329</v>
      </c>
      <c r="H73" s="56">
        <f t="shared" si="37"/>
        <v>125595.61802005288</v>
      </c>
      <c r="I73" s="56">
        <f t="shared" si="37"/>
        <v>133858.48762663529</v>
      </c>
      <c r="J73" s="56">
        <f t="shared" si="37"/>
        <v>254331.12649060707</v>
      </c>
      <c r="K73" s="31"/>
    </row>
    <row r="74" spans="1:11" ht="14.25" customHeight="1">
      <c r="A74" s="19" t="s">
        <v>147</v>
      </c>
      <c r="B74" s="20" t="s">
        <v>148</v>
      </c>
      <c r="C74" s="2" t="s">
        <v>149</v>
      </c>
      <c r="E74" s="56">
        <f t="shared" ref="E74:J74" si="38">E72/E$5</f>
        <v>21903.493216388812</v>
      </c>
      <c r="F74" s="56">
        <f t="shared" si="38"/>
        <v>23344.512506940704</v>
      </c>
      <c r="G74" s="56">
        <f t="shared" si="38"/>
        <v>44354.573763187342</v>
      </c>
      <c r="H74" s="56">
        <f t="shared" si="38"/>
        <v>10320.704110731065</v>
      </c>
      <c r="I74" s="56">
        <f t="shared" si="38"/>
        <v>10999.69780222653</v>
      </c>
      <c r="J74" s="56">
        <f t="shared" si="38"/>
        <v>20899.425824230406</v>
      </c>
      <c r="K74" s="31"/>
    </row>
    <row r="75" spans="1:11" ht="14.25" customHeight="1">
      <c r="A75" s="19"/>
      <c r="C75" s="2"/>
    </row>
    <row r="76" spans="1:11" ht="14.25" customHeight="1">
      <c r="A76" s="1" t="s">
        <v>150</v>
      </c>
      <c r="C76" s="2"/>
    </row>
    <row r="77" spans="1:11" ht="14.25" customHeight="1">
      <c r="A77" s="1" t="s">
        <v>151</v>
      </c>
      <c r="B77" s="3" t="s">
        <v>152</v>
      </c>
      <c r="C77" s="8"/>
      <c r="D77" s="3"/>
    </row>
    <row r="78" spans="1:11" ht="14.25" customHeight="1">
      <c r="A78" s="19" t="s">
        <v>153</v>
      </c>
      <c r="B78" s="20" t="s">
        <v>154</v>
      </c>
      <c r="C78" s="2" t="s">
        <v>106</v>
      </c>
      <c r="D78" s="50">
        <v>220</v>
      </c>
    </row>
    <row r="79" spans="1:11" ht="14.25" customHeight="1">
      <c r="A79" s="19" t="s">
        <v>155</v>
      </c>
      <c r="B79" s="20" t="s">
        <v>156</v>
      </c>
      <c r="C79" s="2" t="s">
        <v>157</v>
      </c>
      <c r="D79" s="50">
        <v>636</v>
      </c>
    </row>
    <row r="80" spans="1:11" ht="14.25" customHeight="1">
      <c r="A80" s="19"/>
      <c r="C80" s="2"/>
      <c r="D80" s="3"/>
    </row>
    <row r="81" spans="1:24" ht="14.25" customHeight="1">
      <c r="A81" s="1" t="s">
        <v>158</v>
      </c>
      <c r="B81" s="3" t="s">
        <v>159</v>
      </c>
      <c r="C81" s="8"/>
      <c r="D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ht="14.25" customHeight="1">
      <c r="A82" s="19" t="s">
        <v>160</v>
      </c>
      <c r="B82" s="20" t="s">
        <v>161</v>
      </c>
      <c r="C82" s="2" t="s">
        <v>70</v>
      </c>
      <c r="E82" s="56">
        <f t="shared" ref="E82:J82" si="39">E$10*$D$78</f>
        <v>543840</v>
      </c>
      <c r="F82" s="56">
        <f t="shared" si="39"/>
        <v>0</v>
      </c>
      <c r="G82" s="56">
        <f t="shared" si="39"/>
        <v>543840</v>
      </c>
      <c r="H82" s="56">
        <f t="shared" si="39"/>
        <v>543840</v>
      </c>
      <c r="I82" s="56">
        <f t="shared" si="39"/>
        <v>0</v>
      </c>
      <c r="J82" s="56">
        <f t="shared" si="39"/>
        <v>543840</v>
      </c>
      <c r="K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</row>
    <row r="83" spans="1:24" ht="14.25" customHeight="1">
      <c r="A83" s="19" t="s">
        <v>162</v>
      </c>
      <c r="B83" s="20" t="s">
        <v>163</v>
      </c>
      <c r="C83" s="2" t="s">
        <v>70</v>
      </c>
      <c r="E83" s="56">
        <f t="shared" ref="E83:J83" si="40">E$13*$D$78</f>
        <v>0</v>
      </c>
      <c r="F83" s="56">
        <f t="shared" si="40"/>
        <v>180620</v>
      </c>
      <c r="G83" s="56">
        <f t="shared" si="40"/>
        <v>180620</v>
      </c>
      <c r="H83" s="56">
        <f t="shared" si="40"/>
        <v>0</v>
      </c>
      <c r="I83" s="56">
        <f t="shared" si="40"/>
        <v>180620</v>
      </c>
      <c r="J83" s="56">
        <f t="shared" si="40"/>
        <v>180620</v>
      </c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</row>
    <row r="84" spans="1:24" ht="14.25" customHeight="1">
      <c r="A84" s="19" t="s">
        <v>164</v>
      </c>
      <c r="B84" s="20" t="s">
        <v>165</v>
      </c>
      <c r="C84" s="2" t="s">
        <v>70</v>
      </c>
      <c r="E84" s="56">
        <f t="shared" ref="E84:J84" si="41">E82+E83</f>
        <v>543840</v>
      </c>
      <c r="F84" s="56">
        <f t="shared" si="41"/>
        <v>180620</v>
      </c>
      <c r="G84" s="56">
        <f t="shared" si="41"/>
        <v>724460</v>
      </c>
      <c r="H84" s="56">
        <f t="shared" si="41"/>
        <v>543840</v>
      </c>
      <c r="I84" s="56">
        <f t="shared" si="41"/>
        <v>180620</v>
      </c>
      <c r="J84" s="56">
        <f t="shared" si="41"/>
        <v>724460</v>
      </c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</row>
    <row r="85" spans="1:24" ht="14.25" customHeight="1">
      <c r="A85" s="57" t="s">
        <v>166</v>
      </c>
      <c r="B85" s="58" t="s">
        <v>167</v>
      </c>
      <c r="C85" s="59" t="s">
        <v>70</v>
      </c>
      <c r="D85" s="60"/>
      <c r="E85" s="61">
        <f t="shared" ref="E85:J85" si="42">E$9*$D$79</f>
        <v>502698.6007339838</v>
      </c>
      <c r="F85" s="61">
        <f t="shared" si="42"/>
        <v>0</v>
      </c>
      <c r="G85" s="61">
        <f t="shared" si="42"/>
        <v>502698.6007339838</v>
      </c>
      <c r="H85" s="61">
        <f t="shared" si="42"/>
        <v>502698.6007339838</v>
      </c>
      <c r="I85" s="61">
        <f t="shared" si="42"/>
        <v>0</v>
      </c>
      <c r="J85" s="61">
        <f t="shared" si="42"/>
        <v>502698.6007339838</v>
      </c>
      <c r="K85" s="62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</row>
    <row r="86" spans="1:24" ht="14.25" customHeight="1">
      <c r="A86" s="57" t="s">
        <v>168</v>
      </c>
      <c r="B86" s="58" t="s">
        <v>169</v>
      </c>
      <c r="C86" s="59" t="s">
        <v>70</v>
      </c>
      <c r="D86" s="60"/>
      <c r="E86" s="61">
        <f t="shared" ref="E86:J86" si="43">E$12*$D$79</f>
        <v>0</v>
      </c>
      <c r="F86" s="61">
        <f t="shared" si="43"/>
        <v>537420</v>
      </c>
      <c r="G86" s="61">
        <f t="shared" si="43"/>
        <v>537420</v>
      </c>
      <c r="H86" s="61">
        <f t="shared" si="43"/>
        <v>0</v>
      </c>
      <c r="I86" s="61">
        <f t="shared" si="43"/>
        <v>537420</v>
      </c>
      <c r="J86" s="61">
        <f t="shared" si="43"/>
        <v>537420</v>
      </c>
      <c r="K86" s="62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</row>
    <row r="87" spans="1:24" ht="14.25" customHeight="1">
      <c r="A87" s="57" t="s">
        <v>170</v>
      </c>
      <c r="B87" s="58" t="s">
        <v>171</v>
      </c>
      <c r="C87" s="59" t="s">
        <v>70</v>
      </c>
      <c r="D87" s="60"/>
      <c r="E87" s="61">
        <f t="shared" ref="E87:J87" si="44">E$15*$D$79</f>
        <v>502698.6007339838</v>
      </c>
      <c r="F87" s="61">
        <f t="shared" si="44"/>
        <v>537420</v>
      </c>
      <c r="G87" s="61">
        <f t="shared" si="44"/>
        <v>1040118.6007339838</v>
      </c>
      <c r="H87" s="61">
        <f t="shared" si="44"/>
        <v>502698.6007339838</v>
      </c>
      <c r="I87" s="61">
        <f t="shared" si="44"/>
        <v>537420</v>
      </c>
      <c r="J87" s="61">
        <f t="shared" si="44"/>
        <v>1040118.6007339838</v>
      </c>
      <c r="K87" s="62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</row>
    <row r="88" spans="1:24" ht="14.25" customHeight="1">
      <c r="A88" s="19"/>
      <c r="C88" s="2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</row>
    <row r="89" spans="1:24" ht="14.25" customHeight="1">
      <c r="A89" s="1" t="s">
        <v>172</v>
      </c>
      <c r="B89" s="3" t="s">
        <v>173</v>
      </c>
      <c r="C89" s="8"/>
      <c r="D89" s="3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</row>
    <row r="90" spans="1:24" ht="14.25" customHeight="1">
      <c r="A90" s="19" t="s">
        <v>174</v>
      </c>
      <c r="B90" s="20" t="s">
        <v>175</v>
      </c>
      <c r="C90" s="2" t="s">
        <v>70</v>
      </c>
      <c r="E90" s="63">
        <f t="shared" ref="E90:J90" si="45">E$55+E$59-E$84</f>
        <v>-374193.09765935637</v>
      </c>
      <c r="F90" s="63">
        <f t="shared" si="45"/>
        <v>187.88275779123069</v>
      </c>
      <c r="G90" s="63">
        <f t="shared" si="45"/>
        <v>-380925.02276019665</v>
      </c>
      <c r="H90" s="63">
        <f t="shared" si="45"/>
        <v>-157089.41479466343</v>
      </c>
      <c r="I90" s="63">
        <f t="shared" si="45"/>
        <v>231574.70265305613</v>
      </c>
      <c r="J90" s="63">
        <f t="shared" si="45"/>
        <v>58709.935040806653</v>
      </c>
      <c r="K90" s="64"/>
      <c r="L90" s="31"/>
      <c r="M90" s="31"/>
      <c r="N90" s="31"/>
      <c r="O90" s="31"/>
      <c r="P90" s="31"/>
      <c r="Q90" s="31"/>
      <c r="R90" s="31"/>
      <c r="S90" s="31"/>
      <c r="T90" s="31"/>
      <c r="U90" s="31"/>
    </row>
    <row r="91" spans="1:24" ht="14.25" customHeight="1">
      <c r="A91" s="57" t="s">
        <v>166</v>
      </c>
      <c r="B91" s="59" t="s">
        <v>176</v>
      </c>
      <c r="C91" s="59" t="s">
        <v>70</v>
      </c>
      <c r="D91" s="60"/>
      <c r="E91" s="65">
        <f t="shared" ref="E91:J91" si="46">E$55+E$59-E$84+E$87</f>
        <v>128505.50307462743</v>
      </c>
      <c r="F91" s="65">
        <f t="shared" si="46"/>
        <v>537607.8827577912</v>
      </c>
      <c r="G91" s="65">
        <f t="shared" si="46"/>
        <v>659193.57797378721</v>
      </c>
      <c r="H91" s="65">
        <f t="shared" si="46"/>
        <v>345609.18593932036</v>
      </c>
      <c r="I91" s="65">
        <f t="shared" si="46"/>
        <v>768994.70265305613</v>
      </c>
      <c r="J91" s="65">
        <f t="shared" si="46"/>
        <v>1098828.5357747904</v>
      </c>
      <c r="K91" s="66"/>
      <c r="L91" s="31"/>
      <c r="M91" s="31"/>
      <c r="N91" s="31"/>
      <c r="O91" s="31"/>
      <c r="P91" s="31"/>
      <c r="Q91" s="31"/>
      <c r="R91" s="31"/>
      <c r="S91" s="31"/>
      <c r="T91" s="31"/>
      <c r="U91" s="31"/>
    </row>
    <row r="92" spans="1:24" ht="14.25" customHeight="1">
      <c r="A92" s="19"/>
      <c r="C92" s="2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</row>
    <row r="93" spans="1:24" ht="14.25" customHeight="1">
      <c r="A93" s="1" t="s">
        <v>177</v>
      </c>
      <c r="B93" s="3" t="s">
        <v>178</v>
      </c>
      <c r="C93" s="8"/>
      <c r="D93" s="67" t="s">
        <v>179</v>
      </c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</row>
    <row r="94" spans="1:24" ht="14.25" customHeight="1">
      <c r="A94" s="19" t="s">
        <v>180</v>
      </c>
      <c r="B94" s="20" t="s">
        <v>181</v>
      </c>
      <c r="C94" s="2" t="s">
        <v>182</v>
      </c>
      <c r="D94" s="9">
        <v>15.3</v>
      </c>
    </row>
    <row r="95" spans="1:24" ht="14.25" customHeight="1">
      <c r="A95" s="19" t="s">
        <v>183</v>
      </c>
      <c r="B95" s="20" t="s">
        <v>184</v>
      </c>
      <c r="C95" s="2" t="s">
        <v>185</v>
      </c>
      <c r="D95" s="9">
        <v>1.3</v>
      </c>
    </row>
    <row r="96" spans="1:24" ht="14.25" customHeight="1">
      <c r="A96" s="19" t="s">
        <v>186</v>
      </c>
      <c r="B96" s="20" t="s">
        <v>187</v>
      </c>
      <c r="C96" s="2" t="s">
        <v>188</v>
      </c>
      <c r="D96" s="9">
        <v>0.18</v>
      </c>
    </row>
    <row r="97" spans="1:24" ht="14.25" customHeight="1">
      <c r="A97" s="19" t="s">
        <v>189</v>
      </c>
      <c r="B97" s="20" t="s">
        <v>190</v>
      </c>
      <c r="C97" s="2" t="s">
        <v>191</v>
      </c>
      <c r="D97" s="9">
        <v>1.1000000000000001</v>
      </c>
    </row>
    <row r="98" spans="1:24" ht="14.25" customHeight="1">
      <c r="A98" s="19"/>
      <c r="C98" s="2"/>
      <c r="D98" s="3"/>
    </row>
    <row r="99" spans="1:24" ht="14.25" customHeight="1">
      <c r="A99" s="1" t="s">
        <v>192</v>
      </c>
      <c r="B99" s="3" t="s">
        <v>193</v>
      </c>
      <c r="C99" s="8"/>
      <c r="D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ht="14.25" customHeight="1">
      <c r="A100" s="19" t="s">
        <v>194</v>
      </c>
      <c r="B100" s="20" t="s">
        <v>195</v>
      </c>
      <c r="C100" s="2" t="s">
        <v>196</v>
      </c>
      <c r="E100" s="68">
        <f t="shared" ref="E100:J100" si="47">$D94*E$15</f>
        <v>12093.221055393007</v>
      </c>
      <c r="F100" s="68">
        <f t="shared" si="47"/>
        <v>12928.5</v>
      </c>
      <c r="G100" s="68">
        <f t="shared" si="47"/>
        <v>25021.721055393009</v>
      </c>
      <c r="H100" s="68">
        <f t="shared" si="47"/>
        <v>12093.221055393007</v>
      </c>
      <c r="I100" s="68">
        <f t="shared" si="47"/>
        <v>12928.5</v>
      </c>
      <c r="J100" s="68">
        <f t="shared" si="47"/>
        <v>25021.721055393009</v>
      </c>
      <c r="K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</row>
    <row r="101" spans="1:24" ht="14.25" customHeight="1">
      <c r="A101" s="19" t="s">
        <v>197</v>
      </c>
      <c r="B101" s="20" t="s">
        <v>198</v>
      </c>
      <c r="C101" s="2" t="s">
        <v>199</v>
      </c>
      <c r="E101" s="68">
        <f t="shared" ref="E101:J101" si="48">$D95*E$15</f>
        <v>1027.5285864059417</v>
      </c>
      <c r="F101" s="68">
        <f t="shared" si="48"/>
        <v>1098.5</v>
      </c>
      <c r="G101" s="68">
        <f t="shared" si="48"/>
        <v>2126.028586405942</v>
      </c>
      <c r="H101" s="68">
        <f t="shared" si="48"/>
        <v>1027.5285864059417</v>
      </c>
      <c r="I101" s="68">
        <f t="shared" si="48"/>
        <v>1098.5</v>
      </c>
      <c r="J101" s="68">
        <f t="shared" si="48"/>
        <v>2126.028586405942</v>
      </c>
      <c r="K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</row>
    <row r="102" spans="1:24" ht="14.25" customHeight="1">
      <c r="A102" s="19" t="s">
        <v>200</v>
      </c>
      <c r="B102" s="20" t="s">
        <v>201</v>
      </c>
      <c r="C102" s="2" t="s">
        <v>202</v>
      </c>
      <c r="E102" s="68">
        <f t="shared" ref="E102:J102" si="49">$D96*E$15</f>
        <v>142.27318888697653</v>
      </c>
      <c r="F102" s="68">
        <f t="shared" si="49"/>
        <v>152.1</v>
      </c>
      <c r="G102" s="68">
        <f t="shared" si="49"/>
        <v>294.37318888697655</v>
      </c>
      <c r="H102" s="68">
        <f t="shared" si="49"/>
        <v>142.27318888697653</v>
      </c>
      <c r="I102" s="68">
        <f t="shared" si="49"/>
        <v>152.1</v>
      </c>
      <c r="J102" s="68">
        <f t="shared" si="49"/>
        <v>294.37318888697655</v>
      </c>
      <c r="K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</row>
    <row r="103" spans="1:24" ht="14.25" customHeight="1">
      <c r="A103" s="19" t="s">
        <v>203</v>
      </c>
      <c r="B103" s="20" t="s">
        <v>204</v>
      </c>
      <c r="C103" s="2" t="s">
        <v>205</v>
      </c>
      <c r="E103" s="68">
        <f t="shared" ref="E103:J103" si="50">$D97*E$15</f>
        <v>869.44726542041224</v>
      </c>
      <c r="F103" s="68">
        <f t="shared" si="50"/>
        <v>929.50000000000011</v>
      </c>
      <c r="G103" s="68">
        <f t="shared" si="50"/>
        <v>1798.9472654204124</v>
      </c>
      <c r="H103" s="68">
        <f t="shared" si="50"/>
        <v>869.44726542041224</v>
      </c>
      <c r="I103" s="68">
        <f t="shared" si="50"/>
        <v>929.50000000000011</v>
      </c>
      <c r="J103" s="68">
        <f t="shared" si="50"/>
        <v>1798.9472654204124</v>
      </c>
      <c r="K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</row>
    <row r="104" spans="1:24" ht="14.25" customHeight="1">
      <c r="A104" s="19"/>
      <c r="C104" s="2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</row>
    <row r="105" spans="1:24" ht="14.25" customHeight="1">
      <c r="A105" s="1" t="s">
        <v>206</v>
      </c>
      <c r="B105" s="3" t="s">
        <v>207</v>
      </c>
      <c r="C105" s="8"/>
      <c r="D105" s="67" t="s">
        <v>179</v>
      </c>
    </row>
    <row r="106" spans="1:24" ht="14.25" customHeight="1">
      <c r="A106" s="19" t="s">
        <v>208</v>
      </c>
      <c r="B106" s="20" t="s">
        <v>209</v>
      </c>
      <c r="C106" s="2" t="s">
        <v>210</v>
      </c>
      <c r="D106" s="9">
        <v>1</v>
      </c>
    </row>
    <row r="107" spans="1:24" ht="14.25" customHeight="1">
      <c r="A107" s="19" t="s">
        <v>211</v>
      </c>
      <c r="B107" s="20" t="s">
        <v>212</v>
      </c>
      <c r="C107" s="2" t="s">
        <v>213</v>
      </c>
      <c r="D107" s="9">
        <v>0.11756999999999999</v>
      </c>
    </row>
    <row r="108" spans="1:24" ht="14.25" customHeight="1">
      <c r="A108" s="19" t="s">
        <v>214</v>
      </c>
      <c r="B108" s="20" t="s">
        <v>215</v>
      </c>
      <c r="C108" s="2" t="s">
        <v>216</v>
      </c>
      <c r="D108" s="9">
        <v>0.34089000000000003</v>
      </c>
    </row>
    <row r="109" spans="1:24" ht="14.25" customHeight="1">
      <c r="A109" s="19" t="s">
        <v>217</v>
      </c>
      <c r="B109" s="20" t="s">
        <v>218</v>
      </c>
      <c r="C109" s="2" t="s">
        <v>219</v>
      </c>
      <c r="D109" s="9">
        <v>0.11339</v>
      </c>
    </row>
    <row r="110" spans="1:24" ht="14.25" customHeight="1">
      <c r="A110" s="19"/>
      <c r="C110" s="2"/>
    </row>
    <row r="111" spans="1:24" ht="14.25" customHeight="1">
      <c r="A111" s="1" t="s">
        <v>220</v>
      </c>
      <c r="B111" s="3" t="s">
        <v>221</v>
      </c>
      <c r="C111" s="8"/>
      <c r="D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ht="14.25" customHeight="1">
      <c r="A112" s="19" t="s">
        <v>222</v>
      </c>
      <c r="B112" s="20" t="s">
        <v>223</v>
      </c>
      <c r="C112" s="2" t="s">
        <v>224</v>
      </c>
      <c r="E112" s="69">
        <f t="shared" ref="E112:J112" si="51">E100*$D106/1000</f>
        <v>12.093221055393007</v>
      </c>
      <c r="F112" s="69">
        <f t="shared" si="51"/>
        <v>12.9285</v>
      </c>
      <c r="G112" s="69">
        <f t="shared" si="51"/>
        <v>25.021721055393009</v>
      </c>
      <c r="H112" s="69">
        <f t="shared" si="51"/>
        <v>12.093221055393007</v>
      </c>
      <c r="I112" s="69">
        <f t="shared" si="51"/>
        <v>12.9285</v>
      </c>
      <c r="J112" s="69">
        <f t="shared" si="51"/>
        <v>25.021721055393009</v>
      </c>
      <c r="K112" s="70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</row>
    <row r="113" spans="1:24" ht="14.25" customHeight="1">
      <c r="A113" s="19" t="s">
        <v>225</v>
      </c>
      <c r="B113" s="20" t="s">
        <v>226</v>
      </c>
      <c r="C113" s="2" t="s">
        <v>224</v>
      </c>
      <c r="E113" s="69">
        <f t="shared" ref="E113:J113" si="52">E101*$D107/1000</f>
        <v>0.12080653590374657</v>
      </c>
      <c r="F113" s="69">
        <f t="shared" si="52"/>
        <v>0.12915064500000001</v>
      </c>
      <c r="G113" s="69">
        <f t="shared" si="52"/>
        <v>0.24995718090374658</v>
      </c>
      <c r="H113" s="69">
        <f t="shared" si="52"/>
        <v>0.12080653590374657</v>
      </c>
      <c r="I113" s="69">
        <f t="shared" si="52"/>
        <v>0.12915064500000001</v>
      </c>
      <c r="J113" s="69">
        <f t="shared" si="52"/>
        <v>0.24995718090374658</v>
      </c>
      <c r="K113" s="70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</row>
    <row r="114" spans="1:24" ht="14.25" customHeight="1">
      <c r="A114" s="19" t="s">
        <v>227</v>
      </c>
      <c r="B114" s="20" t="s">
        <v>228</v>
      </c>
      <c r="C114" s="2" t="s">
        <v>224</v>
      </c>
      <c r="E114" s="69">
        <f t="shared" ref="E114:J114" si="53">E102*$D108/1000</f>
        <v>4.8499507359681428E-2</v>
      </c>
      <c r="F114" s="69">
        <f t="shared" si="53"/>
        <v>5.1849369000000006E-2</v>
      </c>
      <c r="G114" s="69">
        <f t="shared" si="53"/>
        <v>0.10034887635968144</v>
      </c>
      <c r="H114" s="69">
        <f t="shared" si="53"/>
        <v>4.8499507359681428E-2</v>
      </c>
      <c r="I114" s="69">
        <f t="shared" si="53"/>
        <v>5.1849369000000006E-2</v>
      </c>
      <c r="J114" s="69">
        <f t="shared" si="53"/>
        <v>0.10034887635968144</v>
      </c>
      <c r="K114" s="70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</row>
    <row r="115" spans="1:24" ht="14.25" customHeight="1">
      <c r="A115" s="19" t="s">
        <v>229</v>
      </c>
      <c r="B115" s="20" t="s">
        <v>230</v>
      </c>
      <c r="C115" s="2" t="s">
        <v>224</v>
      </c>
      <c r="E115" s="69">
        <f t="shared" ref="E115:J115" si="54">E103*$D109/1000</f>
        <v>9.8586625426020549E-2</v>
      </c>
      <c r="F115" s="69">
        <f t="shared" si="54"/>
        <v>0.10539600500000001</v>
      </c>
      <c r="G115" s="69">
        <f t="shared" si="54"/>
        <v>0.20398263042602055</v>
      </c>
      <c r="H115" s="69">
        <f t="shared" si="54"/>
        <v>9.8586625426020549E-2</v>
      </c>
      <c r="I115" s="69">
        <f t="shared" si="54"/>
        <v>0.10539600500000001</v>
      </c>
      <c r="J115" s="69">
        <f t="shared" si="54"/>
        <v>0.20398263042602055</v>
      </c>
      <c r="K115" s="70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</row>
    <row r="116" spans="1:24" ht="14.25" customHeight="1">
      <c r="A116" s="1" t="s">
        <v>231</v>
      </c>
      <c r="B116" s="3" t="s">
        <v>232</v>
      </c>
      <c r="C116" s="8" t="s">
        <v>224</v>
      </c>
      <c r="D116" s="3"/>
      <c r="E116" s="71">
        <f t="shared" ref="E116:J116" si="55">SUM(E112:E115)</f>
        <v>12.361113724082456</v>
      </c>
      <c r="F116" s="71">
        <f t="shared" si="55"/>
        <v>13.214896018999998</v>
      </c>
      <c r="G116" s="71">
        <f t="shared" si="55"/>
        <v>25.576009743082455</v>
      </c>
      <c r="H116" s="71">
        <f t="shared" si="55"/>
        <v>12.361113724082456</v>
      </c>
      <c r="I116" s="71">
        <f t="shared" si="55"/>
        <v>13.214896018999998</v>
      </c>
      <c r="J116" s="71">
        <f t="shared" si="55"/>
        <v>25.576009743082455</v>
      </c>
      <c r="K116" s="38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</row>
    <row r="117" spans="1:24" ht="14.25" customHeight="1">
      <c r="A117" s="19"/>
      <c r="C117" s="2"/>
    </row>
    <row r="118" spans="1:24" ht="14.25" customHeight="1">
      <c r="A118" s="1" t="s">
        <v>233</v>
      </c>
      <c r="B118" s="3" t="s">
        <v>234</v>
      </c>
      <c r="C118" s="8"/>
      <c r="D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ht="14.25" customHeight="1">
      <c r="A119" s="19" t="s">
        <v>235</v>
      </c>
      <c r="B119" s="20" t="s">
        <v>223</v>
      </c>
      <c r="C119" s="2" t="s">
        <v>76</v>
      </c>
      <c r="E119" s="68">
        <f t="shared" ref="E119:J119" si="56">E112*E$5</f>
        <v>979.55090548683359</v>
      </c>
      <c r="F119" s="68">
        <f t="shared" si="56"/>
        <v>982.56600000000003</v>
      </c>
      <c r="G119" s="68">
        <f t="shared" si="56"/>
        <v>1000.8688422157204</v>
      </c>
      <c r="H119" s="68">
        <f t="shared" si="56"/>
        <v>979.55090548683359</v>
      </c>
      <c r="I119" s="68">
        <f t="shared" si="56"/>
        <v>982.56600000000003</v>
      </c>
      <c r="J119" s="68">
        <f t="shared" si="56"/>
        <v>1000.8688422157204</v>
      </c>
      <c r="K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</row>
    <row r="120" spans="1:24" ht="14.25" customHeight="1">
      <c r="A120" s="19" t="s">
        <v>236</v>
      </c>
      <c r="B120" s="20" t="s">
        <v>226</v>
      </c>
      <c r="C120" s="2" t="s">
        <v>76</v>
      </c>
      <c r="E120" s="68">
        <f t="shared" ref="E120:J120" si="57">E113*E$5</f>
        <v>9.7853294082034719</v>
      </c>
      <c r="F120" s="68">
        <f t="shared" si="57"/>
        <v>9.8154490200000009</v>
      </c>
      <c r="G120" s="68">
        <f t="shared" si="57"/>
        <v>9.9982872361498636</v>
      </c>
      <c r="H120" s="68">
        <f t="shared" si="57"/>
        <v>9.7853294082034719</v>
      </c>
      <c r="I120" s="68">
        <f t="shared" si="57"/>
        <v>9.8154490200000009</v>
      </c>
      <c r="J120" s="68">
        <f t="shared" si="57"/>
        <v>9.9982872361498636</v>
      </c>
      <c r="K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</row>
    <row r="121" spans="1:24" ht="14.25" customHeight="1">
      <c r="A121" s="19" t="s">
        <v>237</v>
      </c>
      <c r="B121" s="20" t="s">
        <v>228</v>
      </c>
      <c r="C121" s="2" t="s">
        <v>76</v>
      </c>
      <c r="E121" s="68">
        <f t="shared" ref="E121:J121" si="58">E114*E$5</f>
        <v>3.9284600961341956</v>
      </c>
      <c r="F121" s="68">
        <f t="shared" si="58"/>
        <v>3.9405520440000004</v>
      </c>
      <c r="G121" s="68">
        <f t="shared" si="58"/>
        <v>4.0139550543872575</v>
      </c>
      <c r="H121" s="68">
        <f t="shared" si="58"/>
        <v>3.9284600961341956</v>
      </c>
      <c r="I121" s="68">
        <f t="shared" si="58"/>
        <v>3.9405520440000004</v>
      </c>
      <c r="J121" s="68">
        <f t="shared" si="58"/>
        <v>4.0139550543872575</v>
      </c>
      <c r="K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</row>
    <row r="122" spans="1:24" ht="14.25" customHeight="1">
      <c r="A122" s="19" t="s">
        <v>238</v>
      </c>
      <c r="B122" s="20" t="s">
        <v>230</v>
      </c>
      <c r="C122" s="2" t="s">
        <v>76</v>
      </c>
      <c r="E122" s="68">
        <f t="shared" ref="E122:J122" si="59">E115*E$5</f>
        <v>7.9855166595076641</v>
      </c>
      <c r="F122" s="68">
        <f t="shared" si="59"/>
        <v>8.0100963800000002</v>
      </c>
      <c r="G122" s="68">
        <f t="shared" si="59"/>
        <v>8.1593052170408225</v>
      </c>
      <c r="H122" s="68">
        <f t="shared" si="59"/>
        <v>7.9855166595076641</v>
      </c>
      <c r="I122" s="68">
        <f t="shared" si="59"/>
        <v>8.0100963800000002</v>
      </c>
      <c r="J122" s="68">
        <f t="shared" si="59"/>
        <v>8.1593052170408225</v>
      </c>
      <c r="K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</row>
    <row r="123" spans="1:24" ht="14.25" customHeight="1">
      <c r="A123" s="1" t="s">
        <v>239</v>
      </c>
      <c r="B123" s="3" t="s">
        <v>240</v>
      </c>
      <c r="C123" s="8" t="s">
        <v>76</v>
      </c>
      <c r="D123" s="3"/>
      <c r="E123" s="71">
        <f t="shared" ref="E123:J123" si="60">SUM(E119:E122)</f>
        <v>1001.2502116506789</v>
      </c>
      <c r="F123" s="71">
        <f t="shared" si="60"/>
        <v>1004.3320974440001</v>
      </c>
      <c r="G123" s="71">
        <f t="shared" si="60"/>
        <v>1023.0403897232983</v>
      </c>
      <c r="H123" s="71">
        <f t="shared" si="60"/>
        <v>1001.2502116506789</v>
      </c>
      <c r="I123" s="71">
        <f t="shared" si="60"/>
        <v>1004.3320974440001</v>
      </c>
      <c r="J123" s="71">
        <f t="shared" si="60"/>
        <v>1023.0403897232983</v>
      </c>
      <c r="K123" s="38"/>
    </row>
    <row r="124" spans="1:24" ht="14.25" customHeight="1">
      <c r="A124" s="19"/>
      <c r="C124" s="2"/>
      <c r="G124" s="72"/>
    </row>
    <row r="125" spans="1:24" ht="14.25" customHeight="1">
      <c r="A125" s="19"/>
      <c r="C125" s="2"/>
    </row>
    <row r="126" spans="1:24" ht="14.25" customHeight="1">
      <c r="A126" s="19"/>
      <c r="C126" s="2"/>
    </row>
    <row r="127" spans="1:24" ht="14.25" customHeight="1">
      <c r="A127" s="19"/>
      <c r="C127" s="2"/>
    </row>
    <row r="128" spans="1:24" ht="14.25" customHeight="1">
      <c r="A128" s="19"/>
      <c r="C128" s="2"/>
    </row>
    <row r="129" spans="1:3" ht="14.25" customHeight="1">
      <c r="A129" s="19"/>
      <c r="C129" s="2"/>
    </row>
    <row r="130" spans="1:3" ht="14.25" customHeight="1">
      <c r="A130" s="19"/>
      <c r="C130" s="2"/>
    </row>
    <row r="131" spans="1:3" ht="14.25" customHeight="1">
      <c r="A131" s="19"/>
      <c r="C131" s="2"/>
    </row>
    <row r="132" spans="1:3" ht="14.25" customHeight="1">
      <c r="A132" s="19"/>
      <c r="C132" s="2"/>
    </row>
    <row r="133" spans="1:3" ht="14.25" customHeight="1">
      <c r="A133" s="19"/>
      <c r="C133" s="2"/>
    </row>
    <row r="134" spans="1:3" ht="14.25" customHeight="1">
      <c r="A134" s="19"/>
      <c r="C134" s="2"/>
    </row>
    <row r="135" spans="1:3" ht="14.25" customHeight="1">
      <c r="A135" s="19"/>
      <c r="C135" s="2"/>
    </row>
    <row r="136" spans="1:3" ht="14.25" customHeight="1">
      <c r="A136" s="19"/>
      <c r="C136" s="2"/>
    </row>
    <row r="137" spans="1:3" ht="14.25" customHeight="1">
      <c r="A137" s="19"/>
      <c r="C137" s="2"/>
    </row>
    <row r="138" spans="1:3" ht="14.25" customHeight="1">
      <c r="A138" s="19"/>
      <c r="C138" s="2"/>
    </row>
    <row r="139" spans="1:3" ht="14.25" customHeight="1">
      <c r="A139" s="19"/>
      <c r="C139" s="2"/>
    </row>
    <row r="140" spans="1:3" ht="14.25" customHeight="1">
      <c r="A140" s="19"/>
      <c r="C140" s="2"/>
    </row>
    <row r="141" spans="1:3" ht="14.25" customHeight="1">
      <c r="A141" s="19"/>
      <c r="C141" s="2"/>
    </row>
    <row r="142" spans="1:3" ht="14.25" customHeight="1">
      <c r="A142" s="19"/>
      <c r="C142" s="2"/>
    </row>
    <row r="143" spans="1:3" ht="14.25" customHeight="1">
      <c r="A143" s="19"/>
      <c r="C143" s="2"/>
    </row>
    <row r="144" spans="1:3" ht="14.25" customHeight="1">
      <c r="A144" s="19"/>
      <c r="C144" s="2"/>
    </row>
    <row r="145" spans="1:3" ht="14.25" customHeight="1">
      <c r="A145" s="19"/>
      <c r="C145" s="2"/>
    </row>
    <row r="146" spans="1:3" ht="14.25" customHeight="1">
      <c r="A146" s="19"/>
      <c r="C146" s="2"/>
    </row>
    <row r="147" spans="1:3" ht="14.25" customHeight="1">
      <c r="A147" s="19"/>
      <c r="C147" s="2"/>
    </row>
    <row r="148" spans="1:3" ht="14.25" customHeight="1">
      <c r="A148" s="19"/>
      <c r="C148" s="2"/>
    </row>
    <row r="149" spans="1:3" ht="14.25" customHeight="1">
      <c r="A149" s="19"/>
      <c r="C149" s="2"/>
    </row>
    <row r="150" spans="1:3" ht="14.25" customHeight="1">
      <c r="A150" s="19"/>
      <c r="C150" s="2"/>
    </row>
    <row r="151" spans="1:3" ht="14.25" customHeight="1">
      <c r="A151" s="19"/>
      <c r="C151" s="2"/>
    </row>
    <row r="152" spans="1:3" ht="14.25" customHeight="1">
      <c r="A152" s="19"/>
      <c r="C152" s="2"/>
    </row>
    <row r="153" spans="1:3" ht="14.25" customHeight="1">
      <c r="A153" s="19"/>
      <c r="C153" s="2"/>
    </row>
    <row r="154" spans="1:3" ht="14.25" customHeight="1">
      <c r="A154" s="19"/>
      <c r="C154" s="2"/>
    </row>
    <row r="155" spans="1:3" ht="14.25" customHeight="1">
      <c r="A155" s="19"/>
      <c r="C155" s="2"/>
    </row>
    <row r="156" spans="1:3" ht="14.25" customHeight="1">
      <c r="A156" s="19"/>
      <c r="C156" s="2"/>
    </row>
    <row r="157" spans="1:3" ht="14.25" customHeight="1">
      <c r="A157" s="19"/>
      <c r="C157" s="2"/>
    </row>
    <row r="158" spans="1:3" ht="14.25" customHeight="1">
      <c r="A158" s="19"/>
      <c r="C158" s="2"/>
    </row>
    <row r="159" spans="1:3" ht="14.25" customHeight="1">
      <c r="A159" s="19"/>
      <c r="C159" s="2"/>
    </row>
    <row r="160" spans="1:3" ht="14.25" customHeight="1">
      <c r="A160" s="19"/>
      <c r="C160" s="2"/>
    </row>
    <row r="161" spans="1:3" ht="14.25" customHeight="1">
      <c r="A161" s="19"/>
      <c r="C161" s="2"/>
    </row>
    <row r="162" spans="1:3" ht="14.25" customHeight="1">
      <c r="A162" s="19"/>
      <c r="C162" s="2"/>
    </row>
    <row r="163" spans="1:3" ht="14.25" customHeight="1">
      <c r="A163" s="19"/>
      <c r="C163" s="2"/>
    </row>
    <row r="164" spans="1:3" ht="14.25" customHeight="1">
      <c r="A164" s="19"/>
      <c r="C164" s="2"/>
    </row>
    <row r="165" spans="1:3" ht="14.25" customHeight="1">
      <c r="A165" s="19"/>
      <c r="C165" s="2"/>
    </row>
    <row r="166" spans="1:3" ht="14.25" customHeight="1">
      <c r="A166" s="19"/>
      <c r="C166" s="2"/>
    </row>
    <row r="167" spans="1:3" ht="14.25" customHeight="1">
      <c r="A167" s="19"/>
      <c r="C167" s="2"/>
    </row>
    <row r="168" spans="1:3" ht="14.25" customHeight="1">
      <c r="A168" s="19"/>
      <c r="C168" s="2"/>
    </row>
    <row r="169" spans="1:3" ht="14.25" customHeight="1">
      <c r="A169" s="19"/>
      <c r="C169" s="2"/>
    </row>
    <row r="170" spans="1:3" ht="14.25" customHeight="1">
      <c r="A170" s="19"/>
      <c r="C170" s="2"/>
    </row>
    <row r="171" spans="1:3" ht="14.25" customHeight="1">
      <c r="A171" s="19"/>
      <c r="C171" s="2"/>
    </row>
    <row r="172" spans="1:3" ht="14.25" customHeight="1">
      <c r="A172" s="19"/>
      <c r="C172" s="2"/>
    </row>
    <row r="173" spans="1:3" ht="14.25" customHeight="1">
      <c r="A173" s="19"/>
      <c r="C173" s="2"/>
    </row>
    <row r="174" spans="1:3" ht="14.25" customHeight="1">
      <c r="A174" s="19"/>
      <c r="C174" s="2"/>
    </row>
    <row r="175" spans="1:3" ht="14.25" customHeight="1">
      <c r="A175" s="19"/>
      <c r="C175" s="2"/>
    </row>
    <row r="176" spans="1:3" ht="14.25" customHeight="1">
      <c r="A176" s="19"/>
      <c r="C176" s="2"/>
    </row>
    <row r="177" spans="1:3" ht="14.25" customHeight="1">
      <c r="A177" s="19"/>
      <c r="C177" s="2"/>
    </row>
    <row r="178" spans="1:3" ht="14.25" customHeight="1">
      <c r="A178" s="19"/>
      <c r="C178" s="2"/>
    </row>
    <row r="179" spans="1:3" ht="14.25" customHeight="1">
      <c r="A179" s="19"/>
      <c r="C179" s="2"/>
    </row>
    <row r="180" spans="1:3" ht="14.25" customHeight="1">
      <c r="A180" s="19"/>
      <c r="C180" s="2"/>
    </row>
    <row r="181" spans="1:3" ht="14.25" customHeight="1">
      <c r="A181" s="19"/>
      <c r="C181" s="2"/>
    </row>
    <row r="182" spans="1:3" ht="14.25" customHeight="1">
      <c r="A182" s="19"/>
      <c r="C182" s="2"/>
    </row>
    <row r="183" spans="1:3" ht="14.25" customHeight="1">
      <c r="A183" s="19"/>
      <c r="C183" s="2"/>
    </row>
    <row r="184" spans="1:3" ht="14.25" customHeight="1">
      <c r="A184" s="19"/>
      <c r="C184" s="2"/>
    </row>
    <row r="185" spans="1:3" ht="14.25" customHeight="1">
      <c r="A185" s="19"/>
      <c r="C185" s="2"/>
    </row>
    <row r="186" spans="1:3" ht="14.25" customHeight="1">
      <c r="A186" s="19"/>
      <c r="C186" s="2"/>
    </row>
    <row r="187" spans="1:3" ht="14.25" customHeight="1">
      <c r="A187" s="19"/>
      <c r="C187" s="2"/>
    </row>
    <row r="188" spans="1:3" ht="14.25" customHeight="1">
      <c r="A188" s="19"/>
      <c r="C188" s="2"/>
    </row>
    <row r="189" spans="1:3" ht="14.25" customHeight="1">
      <c r="A189" s="19"/>
      <c r="C189" s="2"/>
    </row>
    <row r="190" spans="1:3" ht="14.25" customHeight="1">
      <c r="A190" s="19"/>
      <c r="C190" s="2"/>
    </row>
    <row r="191" spans="1:3" ht="14.25" customHeight="1">
      <c r="A191" s="19"/>
      <c r="C191" s="2"/>
    </row>
    <row r="192" spans="1:3" ht="14.25" customHeight="1">
      <c r="A192" s="19"/>
      <c r="C192" s="2"/>
    </row>
    <row r="193" spans="1:3" ht="14.25" customHeight="1">
      <c r="A193" s="19"/>
      <c r="C193" s="2"/>
    </row>
    <row r="194" spans="1:3" ht="14.25" customHeight="1">
      <c r="A194" s="19"/>
      <c r="C194" s="2"/>
    </row>
    <row r="195" spans="1:3" ht="14.25" customHeight="1">
      <c r="A195" s="19"/>
      <c r="C195" s="2"/>
    </row>
    <row r="196" spans="1:3" ht="14.25" customHeight="1">
      <c r="A196" s="19"/>
      <c r="C196" s="2"/>
    </row>
    <row r="197" spans="1:3" ht="14.25" customHeight="1">
      <c r="A197" s="19"/>
      <c r="C197" s="2"/>
    </row>
    <row r="198" spans="1:3" ht="14.25" customHeight="1">
      <c r="A198" s="19"/>
      <c r="C198" s="2"/>
    </row>
    <row r="199" spans="1:3" ht="14.25" customHeight="1">
      <c r="A199" s="19"/>
      <c r="C199" s="2"/>
    </row>
    <row r="200" spans="1:3" ht="14.25" customHeight="1">
      <c r="A200" s="19"/>
      <c r="C200" s="2"/>
    </row>
    <row r="201" spans="1:3" ht="14.25" customHeight="1">
      <c r="A201" s="19"/>
      <c r="C201" s="2"/>
    </row>
    <row r="202" spans="1:3" ht="14.25" customHeight="1">
      <c r="A202" s="19"/>
      <c r="C202" s="2"/>
    </row>
    <row r="203" spans="1:3" ht="14.25" customHeight="1">
      <c r="A203" s="19"/>
      <c r="C203" s="2"/>
    </row>
    <row r="204" spans="1:3" ht="14.25" customHeight="1">
      <c r="A204" s="19"/>
      <c r="C204" s="2"/>
    </row>
    <row r="205" spans="1:3" ht="14.25" customHeight="1">
      <c r="A205" s="19"/>
      <c r="C205" s="2"/>
    </row>
    <row r="206" spans="1:3" ht="14.25" customHeight="1">
      <c r="A206" s="19"/>
      <c r="C206" s="2"/>
    </row>
    <row r="207" spans="1:3" ht="14.25" customHeight="1">
      <c r="A207" s="19"/>
      <c r="C207" s="2"/>
    </row>
    <row r="208" spans="1:3" ht="14.25" customHeight="1">
      <c r="A208" s="19"/>
      <c r="C208" s="2"/>
    </row>
    <row r="209" spans="1:3" ht="14.25" customHeight="1">
      <c r="A209" s="19"/>
      <c r="C209" s="2"/>
    </row>
    <row r="210" spans="1:3" ht="14.25" customHeight="1">
      <c r="A210" s="19"/>
      <c r="C210" s="2"/>
    </row>
    <row r="211" spans="1:3" ht="14.25" customHeight="1">
      <c r="A211" s="19"/>
      <c r="C211" s="2"/>
    </row>
    <row r="212" spans="1:3" ht="14.25" customHeight="1">
      <c r="A212" s="19"/>
      <c r="C212" s="2"/>
    </row>
    <row r="213" spans="1:3" ht="14.25" customHeight="1">
      <c r="A213" s="19"/>
      <c r="C213" s="2"/>
    </row>
    <row r="214" spans="1:3" ht="14.25" customHeight="1">
      <c r="A214" s="19"/>
      <c r="C214" s="2"/>
    </row>
    <row r="215" spans="1:3" ht="14.25" customHeight="1">
      <c r="A215" s="19"/>
      <c r="C215" s="2"/>
    </row>
    <row r="216" spans="1:3" ht="14.25" customHeight="1">
      <c r="A216" s="19"/>
      <c r="C216" s="2"/>
    </row>
    <row r="217" spans="1:3" ht="14.25" customHeight="1">
      <c r="A217" s="19"/>
      <c r="C217" s="2"/>
    </row>
    <row r="218" spans="1:3" ht="14.25" customHeight="1">
      <c r="A218" s="19"/>
      <c r="C218" s="2"/>
    </row>
    <row r="219" spans="1:3" ht="14.25" customHeight="1">
      <c r="A219" s="19"/>
      <c r="C219" s="2"/>
    </row>
    <row r="220" spans="1:3" ht="14.25" customHeight="1">
      <c r="A220" s="19"/>
      <c r="C220" s="2"/>
    </row>
    <row r="221" spans="1:3" ht="14.25" customHeight="1">
      <c r="A221" s="19"/>
      <c r="C221" s="2"/>
    </row>
    <row r="222" spans="1:3" ht="14.25" customHeight="1">
      <c r="A222" s="19"/>
      <c r="C222" s="2"/>
    </row>
    <row r="223" spans="1:3" ht="14.25" customHeight="1">
      <c r="A223" s="19"/>
      <c r="C223" s="2"/>
    </row>
    <row r="224" spans="1:3" ht="14.25" customHeight="1">
      <c r="A224" s="19"/>
      <c r="C224" s="2"/>
    </row>
    <row r="225" spans="1:3" ht="14.25" customHeight="1">
      <c r="A225" s="19"/>
      <c r="C225" s="2"/>
    </row>
    <row r="226" spans="1:3" ht="14.25" customHeight="1">
      <c r="A226" s="19"/>
      <c r="C226" s="2"/>
    </row>
    <row r="227" spans="1:3" ht="14.25" customHeight="1">
      <c r="A227" s="19"/>
      <c r="C227" s="2"/>
    </row>
    <row r="228" spans="1:3" ht="14.25" customHeight="1">
      <c r="A228" s="19"/>
      <c r="C228" s="2"/>
    </row>
    <row r="229" spans="1:3" ht="14.25" customHeight="1">
      <c r="A229" s="19"/>
      <c r="C229" s="2"/>
    </row>
    <row r="230" spans="1:3" ht="14.25" customHeight="1">
      <c r="A230" s="19"/>
      <c r="C230" s="2"/>
    </row>
    <row r="231" spans="1:3" ht="14.25" customHeight="1">
      <c r="A231" s="19"/>
      <c r="C231" s="2"/>
    </row>
    <row r="232" spans="1:3" ht="14.25" customHeight="1">
      <c r="A232" s="19"/>
      <c r="C232" s="2"/>
    </row>
    <row r="233" spans="1:3" ht="14.25" customHeight="1">
      <c r="A233" s="19"/>
      <c r="C233" s="2"/>
    </row>
    <row r="234" spans="1:3" ht="14.25" customHeight="1">
      <c r="A234" s="19"/>
      <c r="C234" s="2"/>
    </row>
    <row r="235" spans="1:3" ht="14.25" customHeight="1">
      <c r="A235" s="19"/>
      <c r="C235" s="2"/>
    </row>
    <row r="236" spans="1:3" ht="14.25" customHeight="1">
      <c r="A236" s="19"/>
      <c r="C236" s="2"/>
    </row>
    <row r="237" spans="1:3" ht="14.25" customHeight="1">
      <c r="A237" s="19"/>
      <c r="C237" s="2"/>
    </row>
    <row r="238" spans="1:3" ht="14.25" customHeight="1">
      <c r="A238" s="19"/>
      <c r="C238" s="2"/>
    </row>
    <row r="239" spans="1:3" ht="14.25" customHeight="1">
      <c r="A239" s="19"/>
      <c r="C239" s="2"/>
    </row>
    <row r="240" spans="1:3" ht="14.25" customHeight="1">
      <c r="A240" s="19"/>
      <c r="C240" s="2"/>
    </row>
    <row r="241" spans="1:3" ht="14.25" customHeight="1">
      <c r="A241" s="19"/>
      <c r="C241" s="2"/>
    </row>
    <row r="242" spans="1:3" ht="14.25" customHeight="1">
      <c r="A242" s="19"/>
      <c r="C242" s="2"/>
    </row>
    <row r="243" spans="1:3" ht="14.25" customHeight="1">
      <c r="A243" s="19"/>
      <c r="C243" s="2"/>
    </row>
    <row r="244" spans="1:3" ht="14.25" customHeight="1">
      <c r="A244" s="19"/>
      <c r="C244" s="2"/>
    </row>
    <row r="245" spans="1:3" ht="14.25" customHeight="1">
      <c r="A245" s="19"/>
      <c r="C245" s="2"/>
    </row>
    <row r="246" spans="1:3" ht="14.25" customHeight="1">
      <c r="A246" s="19"/>
      <c r="C246" s="2"/>
    </row>
    <row r="247" spans="1:3" ht="14.25" customHeight="1">
      <c r="A247" s="19"/>
      <c r="C247" s="2"/>
    </row>
    <row r="248" spans="1:3" ht="14.25" customHeight="1">
      <c r="A248" s="19"/>
      <c r="C248" s="2"/>
    </row>
    <row r="249" spans="1:3" ht="14.25" customHeight="1">
      <c r="A249" s="19"/>
      <c r="C249" s="2"/>
    </row>
    <row r="250" spans="1:3" ht="14.25" customHeight="1">
      <c r="A250" s="19"/>
      <c r="C250" s="2"/>
    </row>
    <row r="251" spans="1:3" ht="14.25" customHeight="1">
      <c r="A251" s="19"/>
      <c r="C251" s="2"/>
    </row>
    <row r="252" spans="1:3" ht="14.25" customHeight="1">
      <c r="A252" s="19"/>
      <c r="C252" s="2"/>
    </row>
    <row r="253" spans="1:3" ht="14.25" customHeight="1">
      <c r="A253" s="19"/>
      <c r="C253" s="2"/>
    </row>
    <row r="254" spans="1:3" ht="14.25" customHeight="1">
      <c r="A254" s="19"/>
      <c r="C254" s="2"/>
    </row>
    <row r="255" spans="1:3" ht="14.25" customHeight="1">
      <c r="A255" s="19"/>
      <c r="C255" s="2"/>
    </row>
    <row r="256" spans="1:3" ht="14.25" customHeight="1">
      <c r="A256" s="19"/>
      <c r="C256" s="2"/>
    </row>
    <row r="257" spans="1:3" ht="14.25" customHeight="1">
      <c r="A257" s="19"/>
      <c r="C257" s="2"/>
    </row>
    <row r="258" spans="1:3" ht="14.25" customHeight="1">
      <c r="A258" s="19"/>
      <c r="C258" s="2"/>
    </row>
    <row r="259" spans="1:3" ht="14.25" customHeight="1">
      <c r="A259" s="19"/>
      <c r="C259" s="2"/>
    </row>
    <row r="260" spans="1:3" ht="14.25" customHeight="1">
      <c r="A260" s="19"/>
      <c r="C260" s="2"/>
    </row>
    <row r="261" spans="1:3" ht="14.25" customHeight="1">
      <c r="A261" s="19"/>
      <c r="C261" s="2"/>
    </row>
    <row r="262" spans="1:3" ht="14.25" customHeight="1">
      <c r="A262" s="19"/>
      <c r="C262" s="2"/>
    </row>
    <row r="263" spans="1:3" ht="14.25" customHeight="1">
      <c r="A263" s="19"/>
      <c r="C263" s="2"/>
    </row>
    <row r="264" spans="1:3" ht="14.25" customHeight="1">
      <c r="A264" s="19"/>
      <c r="C264" s="2"/>
    </row>
    <row r="265" spans="1:3" ht="14.25" customHeight="1">
      <c r="A265" s="19"/>
      <c r="C265" s="2"/>
    </row>
    <row r="266" spans="1:3" ht="14.25" customHeight="1">
      <c r="A266" s="19"/>
      <c r="C266" s="2"/>
    </row>
    <row r="267" spans="1:3" ht="14.25" customHeight="1">
      <c r="A267" s="19"/>
      <c r="C267" s="2"/>
    </row>
    <row r="268" spans="1:3" ht="14.25" customHeight="1">
      <c r="A268" s="19"/>
      <c r="C268" s="2"/>
    </row>
    <row r="269" spans="1:3" ht="14.25" customHeight="1">
      <c r="A269" s="19"/>
      <c r="C269" s="2"/>
    </row>
    <row r="270" spans="1:3" ht="14.25" customHeight="1">
      <c r="A270" s="19"/>
      <c r="C270" s="2"/>
    </row>
    <row r="271" spans="1:3" ht="14.25" customHeight="1">
      <c r="A271" s="19"/>
      <c r="C271" s="2"/>
    </row>
    <row r="272" spans="1:3" ht="14.25" customHeight="1">
      <c r="A272" s="19"/>
      <c r="C272" s="2"/>
    </row>
    <row r="273" spans="1:3" ht="14.25" customHeight="1">
      <c r="A273" s="19"/>
      <c r="C273" s="2"/>
    </row>
    <row r="274" spans="1:3" ht="14.25" customHeight="1">
      <c r="A274" s="19"/>
      <c r="C274" s="2"/>
    </row>
    <row r="275" spans="1:3" ht="14.25" customHeight="1">
      <c r="A275" s="19"/>
      <c r="C275" s="2"/>
    </row>
    <row r="276" spans="1:3" ht="14.25" customHeight="1">
      <c r="A276" s="19"/>
      <c r="C276" s="2"/>
    </row>
    <row r="277" spans="1:3" ht="14.25" customHeight="1">
      <c r="A277" s="19"/>
      <c r="C277" s="2"/>
    </row>
    <row r="278" spans="1:3" ht="14.25" customHeight="1">
      <c r="A278" s="19"/>
      <c r="C278" s="2"/>
    </row>
    <row r="279" spans="1:3" ht="14.25" customHeight="1">
      <c r="A279" s="19"/>
      <c r="C279" s="2"/>
    </row>
    <row r="280" spans="1:3" ht="14.25" customHeight="1">
      <c r="A280" s="19"/>
      <c r="C280" s="2"/>
    </row>
    <row r="281" spans="1:3" ht="14.25" customHeight="1">
      <c r="A281" s="19"/>
      <c r="C281" s="2"/>
    </row>
    <row r="282" spans="1:3" ht="14.25" customHeight="1">
      <c r="A282" s="19"/>
      <c r="C282" s="2"/>
    </row>
    <row r="283" spans="1:3" ht="14.25" customHeight="1">
      <c r="A283" s="19"/>
      <c r="C283" s="2"/>
    </row>
    <row r="284" spans="1:3" ht="14.25" customHeight="1">
      <c r="A284" s="19"/>
      <c r="C284" s="2"/>
    </row>
    <row r="285" spans="1:3" ht="14.25" customHeight="1">
      <c r="A285" s="19"/>
      <c r="C285" s="2"/>
    </row>
    <row r="286" spans="1:3" ht="14.25" customHeight="1">
      <c r="A286" s="19"/>
      <c r="C286" s="2"/>
    </row>
    <row r="287" spans="1:3" ht="14.25" customHeight="1">
      <c r="A287" s="19"/>
      <c r="C287" s="2"/>
    </row>
    <row r="288" spans="1:3" ht="14.25" customHeight="1">
      <c r="A288" s="19"/>
      <c r="C288" s="2"/>
    </row>
    <row r="289" spans="1:3" ht="14.25" customHeight="1">
      <c r="A289" s="19"/>
      <c r="C289" s="2"/>
    </row>
    <row r="290" spans="1:3" ht="14.25" customHeight="1">
      <c r="A290" s="19"/>
      <c r="C290" s="2"/>
    </row>
    <row r="291" spans="1:3" ht="14.25" customHeight="1">
      <c r="A291" s="19"/>
      <c r="C291" s="2"/>
    </row>
    <row r="292" spans="1:3" ht="14.25" customHeight="1">
      <c r="A292" s="19"/>
      <c r="C292" s="2"/>
    </row>
    <row r="293" spans="1:3" ht="14.25" customHeight="1">
      <c r="A293" s="19"/>
      <c r="C293" s="2"/>
    </row>
    <row r="294" spans="1:3" ht="14.25" customHeight="1">
      <c r="A294" s="19"/>
      <c r="C294" s="2"/>
    </row>
    <row r="295" spans="1:3" ht="14.25" customHeight="1">
      <c r="A295" s="19"/>
      <c r="C295" s="2"/>
    </row>
    <row r="296" spans="1:3" ht="14.25" customHeight="1">
      <c r="A296" s="19"/>
      <c r="C296" s="2"/>
    </row>
    <row r="297" spans="1:3" ht="14.25" customHeight="1">
      <c r="A297" s="19"/>
      <c r="C297" s="2"/>
    </row>
    <row r="298" spans="1:3" ht="14.25" customHeight="1">
      <c r="A298" s="19"/>
      <c r="C298" s="2"/>
    </row>
    <row r="299" spans="1:3" ht="14.25" customHeight="1">
      <c r="A299" s="19"/>
      <c r="C299" s="2"/>
    </row>
    <row r="300" spans="1:3" ht="14.25" customHeight="1">
      <c r="A300" s="19"/>
      <c r="C300" s="2"/>
    </row>
    <row r="301" spans="1:3" ht="14.25" customHeight="1">
      <c r="A301" s="19"/>
      <c r="C301" s="2"/>
    </row>
    <row r="302" spans="1:3" ht="14.25" customHeight="1">
      <c r="A302" s="19"/>
      <c r="C302" s="2"/>
    </row>
    <row r="303" spans="1:3" ht="14.25" customHeight="1">
      <c r="A303" s="19"/>
      <c r="C303" s="2"/>
    </row>
    <row r="304" spans="1:3" ht="14.25" customHeight="1">
      <c r="A304" s="19"/>
      <c r="C304" s="2"/>
    </row>
    <row r="305" spans="1:3" ht="14.25" customHeight="1">
      <c r="A305" s="19"/>
      <c r="C305" s="2"/>
    </row>
    <row r="306" spans="1:3" ht="14.25" customHeight="1">
      <c r="A306" s="19"/>
      <c r="C306" s="2"/>
    </row>
    <row r="307" spans="1:3" ht="14.25" customHeight="1">
      <c r="A307" s="19"/>
      <c r="C307" s="2"/>
    </row>
    <row r="308" spans="1:3" ht="14.25" customHeight="1">
      <c r="A308" s="19"/>
      <c r="C308" s="2"/>
    </row>
    <row r="309" spans="1:3" ht="14.25" customHeight="1">
      <c r="A309" s="19"/>
      <c r="C309" s="2"/>
    </row>
    <row r="310" spans="1:3" ht="14.25" customHeight="1">
      <c r="A310" s="19"/>
      <c r="C310" s="2"/>
    </row>
    <row r="311" spans="1:3" ht="14.25" customHeight="1">
      <c r="A311" s="19"/>
      <c r="C311" s="2"/>
    </row>
    <row r="312" spans="1:3" ht="14.25" customHeight="1">
      <c r="A312" s="19"/>
      <c r="C312" s="2"/>
    </row>
    <row r="313" spans="1:3" ht="14.25" customHeight="1">
      <c r="A313" s="19"/>
      <c r="C313" s="2"/>
    </row>
    <row r="314" spans="1:3" ht="14.25" customHeight="1">
      <c r="A314" s="19"/>
      <c r="C314" s="2"/>
    </row>
    <row r="315" spans="1:3" ht="14.25" customHeight="1">
      <c r="A315" s="19"/>
      <c r="C315" s="2"/>
    </row>
    <row r="316" spans="1:3" ht="14.25" customHeight="1">
      <c r="A316" s="19"/>
      <c r="C316" s="2"/>
    </row>
    <row r="317" spans="1:3" ht="14.25" customHeight="1">
      <c r="A317" s="19"/>
      <c r="C317" s="2"/>
    </row>
    <row r="318" spans="1:3" ht="14.25" customHeight="1">
      <c r="A318" s="19"/>
      <c r="C318" s="2"/>
    </row>
    <row r="319" spans="1:3" ht="14.25" customHeight="1">
      <c r="A319" s="19"/>
      <c r="C319" s="2"/>
    </row>
    <row r="320" spans="1:3" ht="14.25" customHeight="1">
      <c r="A320" s="19"/>
      <c r="C320" s="2"/>
    </row>
    <row r="321" spans="1:3" ht="14.25" customHeight="1">
      <c r="A321" s="19"/>
      <c r="C321" s="2"/>
    </row>
    <row r="322" spans="1:3" ht="14.25" customHeight="1">
      <c r="A322" s="19"/>
      <c r="C322" s="2"/>
    </row>
    <row r="323" spans="1:3" ht="14.25" customHeight="1">
      <c r="A323" s="19"/>
      <c r="C323" s="2"/>
    </row>
    <row r="324" spans="1:3" ht="14.25" customHeight="1">
      <c r="A324" s="19"/>
      <c r="C324" s="2"/>
    </row>
    <row r="325" spans="1:3" ht="14.25" customHeight="1">
      <c r="A325" s="19"/>
      <c r="C325" s="2"/>
    </row>
    <row r="326" spans="1:3" ht="14.25" customHeight="1">
      <c r="A326" s="19"/>
      <c r="C326" s="2"/>
    </row>
    <row r="327" spans="1:3" ht="14.25" customHeight="1">
      <c r="A327" s="19"/>
      <c r="C327" s="2"/>
    </row>
    <row r="328" spans="1:3" ht="14.25" customHeight="1">
      <c r="A328" s="19"/>
      <c r="C328" s="2"/>
    </row>
    <row r="329" spans="1:3" ht="14.25" customHeight="1">
      <c r="A329" s="19"/>
      <c r="C329" s="2"/>
    </row>
    <row r="330" spans="1:3" ht="14.25" customHeight="1">
      <c r="A330" s="19"/>
      <c r="C330" s="2"/>
    </row>
    <row r="331" spans="1:3" ht="14.25" customHeight="1">
      <c r="A331" s="19"/>
      <c r="C331" s="2"/>
    </row>
    <row r="332" spans="1:3" ht="14.25" customHeight="1">
      <c r="A332" s="19"/>
      <c r="C332" s="2"/>
    </row>
    <row r="333" spans="1:3" ht="14.25" customHeight="1">
      <c r="A333" s="19"/>
      <c r="C333" s="2"/>
    </row>
    <row r="334" spans="1:3" ht="14.25" customHeight="1">
      <c r="A334" s="19"/>
      <c r="C334" s="2"/>
    </row>
    <row r="335" spans="1:3" ht="14.25" customHeight="1">
      <c r="A335" s="19"/>
      <c r="C335" s="2"/>
    </row>
    <row r="336" spans="1:3" ht="14.25" customHeight="1">
      <c r="A336" s="19"/>
      <c r="C336" s="2"/>
    </row>
    <row r="337" spans="1:3" ht="14.25" customHeight="1">
      <c r="A337" s="19"/>
      <c r="C337" s="2"/>
    </row>
    <row r="338" spans="1:3" ht="14.25" customHeight="1">
      <c r="A338" s="19"/>
      <c r="C338" s="2"/>
    </row>
    <row r="339" spans="1:3" ht="14.25" customHeight="1">
      <c r="A339" s="19"/>
      <c r="C339" s="2"/>
    </row>
    <row r="340" spans="1:3" ht="14.25" customHeight="1">
      <c r="A340" s="19"/>
      <c r="C340" s="2"/>
    </row>
    <row r="341" spans="1:3" ht="14.25" customHeight="1">
      <c r="A341" s="19"/>
      <c r="C341" s="2"/>
    </row>
    <row r="342" spans="1:3" ht="14.25" customHeight="1">
      <c r="A342" s="19"/>
      <c r="C342" s="2"/>
    </row>
    <row r="343" spans="1:3" ht="14.25" customHeight="1">
      <c r="A343" s="19"/>
      <c r="C343" s="2"/>
    </row>
    <row r="344" spans="1:3" ht="14.25" customHeight="1">
      <c r="A344" s="19"/>
      <c r="C344" s="2"/>
    </row>
    <row r="345" spans="1:3" ht="14.25" customHeight="1">
      <c r="A345" s="19"/>
      <c r="C345" s="2"/>
    </row>
    <row r="346" spans="1:3" ht="14.25" customHeight="1">
      <c r="A346" s="19"/>
      <c r="C346" s="2"/>
    </row>
    <row r="347" spans="1:3" ht="14.25" customHeight="1">
      <c r="A347" s="19"/>
      <c r="C347" s="2"/>
    </row>
    <row r="348" spans="1:3" ht="14.25" customHeight="1">
      <c r="A348" s="19"/>
      <c r="C348" s="2"/>
    </row>
    <row r="349" spans="1:3" ht="14.25" customHeight="1">
      <c r="A349" s="19"/>
      <c r="C349" s="2"/>
    </row>
    <row r="350" spans="1:3" ht="14.25" customHeight="1">
      <c r="A350" s="19"/>
      <c r="C350" s="2"/>
    </row>
    <row r="351" spans="1:3" ht="14.25" customHeight="1">
      <c r="A351" s="19"/>
      <c r="C351" s="2"/>
    </row>
    <row r="352" spans="1:3" ht="14.25" customHeight="1">
      <c r="A352" s="19"/>
      <c r="C352" s="2"/>
    </row>
    <row r="353" spans="1:3" ht="14.25" customHeight="1">
      <c r="A353" s="19"/>
      <c r="C353" s="2"/>
    </row>
    <row r="354" spans="1:3" ht="14.25" customHeight="1">
      <c r="A354" s="19"/>
      <c r="C354" s="2"/>
    </row>
    <row r="355" spans="1:3" ht="14.25" customHeight="1">
      <c r="A355" s="19"/>
      <c r="C355" s="2"/>
    </row>
    <row r="356" spans="1:3" ht="14.25" customHeight="1">
      <c r="A356" s="19"/>
      <c r="C356" s="2"/>
    </row>
    <row r="357" spans="1:3" ht="14.25" customHeight="1">
      <c r="A357" s="19"/>
      <c r="C357" s="2"/>
    </row>
    <row r="358" spans="1:3" ht="14.25" customHeight="1">
      <c r="A358" s="19"/>
      <c r="C358" s="2"/>
    </row>
    <row r="359" spans="1:3" ht="14.25" customHeight="1">
      <c r="A359" s="19"/>
      <c r="C359" s="2"/>
    </row>
    <row r="360" spans="1:3" ht="14.25" customHeight="1">
      <c r="A360" s="19"/>
      <c r="C360" s="2"/>
    </row>
    <row r="361" spans="1:3" ht="14.25" customHeight="1">
      <c r="A361" s="19"/>
      <c r="C361" s="2"/>
    </row>
    <row r="362" spans="1:3" ht="14.25" customHeight="1">
      <c r="A362" s="19"/>
      <c r="C362" s="2"/>
    </row>
    <row r="363" spans="1:3" ht="14.25" customHeight="1">
      <c r="A363" s="19"/>
      <c r="C363" s="2"/>
    </row>
    <row r="364" spans="1:3" ht="14.25" customHeight="1">
      <c r="A364" s="19"/>
      <c r="C364" s="2"/>
    </row>
    <row r="365" spans="1:3" ht="14.25" customHeight="1">
      <c r="A365" s="19"/>
      <c r="C365" s="2"/>
    </row>
    <row r="366" spans="1:3" ht="14.25" customHeight="1">
      <c r="A366" s="19"/>
      <c r="C366" s="2"/>
    </row>
    <row r="367" spans="1:3" ht="14.25" customHeight="1">
      <c r="A367" s="19"/>
      <c r="C367" s="2"/>
    </row>
    <row r="368" spans="1:3" ht="14.25" customHeight="1">
      <c r="A368" s="19"/>
      <c r="C368" s="2"/>
    </row>
    <row r="369" spans="1:3" ht="14.25" customHeight="1">
      <c r="A369" s="19"/>
      <c r="C369" s="2"/>
    </row>
    <row r="370" spans="1:3" ht="14.25" customHeight="1">
      <c r="A370" s="19"/>
      <c r="C370" s="2"/>
    </row>
    <row r="371" spans="1:3" ht="14.25" customHeight="1">
      <c r="A371" s="19"/>
      <c r="C371" s="2"/>
    </row>
    <row r="372" spans="1:3" ht="14.25" customHeight="1">
      <c r="A372" s="19"/>
      <c r="C372" s="2"/>
    </row>
    <row r="373" spans="1:3" ht="14.25" customHeight="1">
      <c r="A373" s="19"/>
      <c r="C373" s="2"/>
    </row>
    <row r="374" spans="1:3" ht="14.25" customHeight="1">
      <c r="A374" s="19"/>
      <c r="C374" s="2"/>
    </row>
    <row r="375" spans="1:3" ht="14.25" customHeight="1">
      <c r="A375" s="19"/>
      <c r="C375" s="2"/>
    </row>
    <row r="376" spans="1:3" ht="14.25" customHeight="1">
      <c r="A376" s="19"/>
      <c r="C376" s="2"/>
    </row>
    <row r="377" spans="1:3" ht="14.25" customHeight="1">
      <c r="A377" s="19"/>
      <c r="C377" s="2"/>
    </row>
    <row r="378" spans="1:3" ht="14.25" customHeight="1">
      <c r="A378" s="19"/>
      <c r="C378" s="2"/>
    </row>
    <row r="379" spans="1:3" ht="14.25" customHeight="1">
      <c r="A379" s="19"/>
      <c r="C379" s="2"/>
    </row>
    <row r="380" spans="1:3" ht="14.25" customHeight="1">
      <c r="A380" s="19"/>
      <c r="C380" s="2"/>
    </row>
    <row r="381" spans="1:3" ht="14.25" customHeight="1">
      <c r="A381" s="19"/>
      <c r="C381" s="2"/>
    </row>
    <row r="382" spans="1:3" ht="14.25" customHeight="1">
      <c r="A382" s="19"/>
      <c r="C382" s="2"/>
    </row>
    <row r="383" spans="1:3" ht="14.25" customHeight="1">
      <c r="A383" s="19"/>
      <c r="C383" s="2"/>
    </row>
    <row r="384" spans="1:3" ht="14.25" customHeight="1">
      <c r="A384" s="19"/>
      <c r="C384" s="2"/>
    </row>
    <row r="385" spans="1:3" ht="14.25" customHeight="1">
      <c r="A385" s="19"/>
      <c r="C385" s="2"/>
    </row>
    <row r="386" spans="1:3" ht="14.25" customHeight="1">
      <c r="A386" s="19"/>
      <c r="C386" s="2"/>
    </row>
    <row r="387" spans="1:3" ht="14.25" customHeight="1">
      <c r="A387" s="19"/>
      <c r="C387" s="2"/>
    </row>
    <row r="388" spans="1:3" ht="14.25" customHeight="1">
      <c r="A388" s="19"/>
      <c r="C388" s="2"/>
    </row>
    <row r="389" spans="1:3" ht="14.25" customHeight="1">
      <c r="A389" s="19"/>
      <c r="C389" s="2"/>
    </row>
    <row r="390" spans="1:3" ht="14.25" customHeight="1">
      <c r="A390" s="19"/>
      <c r="C390" s="2"/>
    </row>
    <row r="391" spans="1:3" ht="14.25" customHeight="1">
      <c r="A391" s="19"/>
      <c r="C391" s="2"/>
    </row>
    <row r="392" spans="1:3" ht="14.25" customHeight="1">
      <c r="A392" s="19"/>
      <c r="C392" s="2"/>
    </row>
    <row r="393" spans="1:3" ht="14.25" customHeight="1">
      <c r="A393" s="19"/>
      <c r="C393" s="2"/>
    </row>
    <row r="394" spans="1:3" ht="14.25" customHeight="1">
      <c r="A394" s="19"/>
      <c r="C394" s="2"/>
    </row>
    <row r="395" spans="1:3" ht="14.25" customHeight="1">
      <c r="A395" s="19"/>
      <c r="C395" s="2"/>
    </row>
    <row r="396" spans="1:3" ht="14.25" customHeight="1">
      <c r="A396" s="19"/>
      <c r="C396" s="2"/>
    </row>
    <row r="397" spans="1:3" ht="14.25" customHeight="1">
      <c r="A397" s="19"/>
      <c r="C397" s="2"/>
    </row>
    <row r="398" spans="1:3" ht="14.25" customHeight="1">
      <c r="A398" s="19"/>
      <c r="C398" s="2"/>
    </row>
    <row r="399" spans="1:3" ht="14.25" customHeight="1">
      <c r="A399" s="19"/>
      <c r="C399" s="2"/>
    </row>
    <row r="400" spans="1:3" ht="14.25" customHeight="1">
      <c r="A400" s="19"/>
      <c r="C400" s="2"/>
    </row>
    <row r="401" spans="1:3" ht="14.25" customHeight="1">
      <c r="A401" s="19"/>
      <c r="C401" s="2"/>
    </row>
    <row r="402" spans="1:3" ht="14.25" customHeight="1">
      <c r="A402" s="19"/>
      <c r="C402" s="2"/>
    </row>
    <row r="403" spans="1:3" ht="14.25" customHeight="1">
      <c r="A403" s="19"/>
      <c r="C403" s="2"/>
    </row>
    <row r="404" spans="1:3" ht="14.25" customHeight="1">
      <c r="A404" s="19"/>
      <c r="C404" s="2"/>
    </row>
    <row r="405" spans="1:3" ht="14.25" customHeight="1">
      <c r="A405" s="19"/>
      <c r="C405" s="2"/>
    </row>
    <row r="406" spans="1:3" ht="14.25" customHeight="1">
      <c r="A406" s="19"/>
      <c r="C406" s="2"/>
    </row>
    <row r="407" spans="1:3" ht="14.25" customHeight="1">
      <c r="A407" s="19"/>
      <c r="C407" s="2"/>
    </row>
    <row r="408" spans="1:3" ht="14.25" customHeight="1">
      <c r="A408" s="19"/>
      <c r="C408" s="2"/>
    </row>
    <row r="409" spans="1:3" ht="14.25" customHeight="1">
      <c r="A409" s="19"/>
      <c r="C409" s="2"/>
    </row>
    <row r="410" spans="1:3" ht="14.25" customHeight="1">
      <c r="A410" s="19"/>
      <c r="C410" s="2"/>
    </row>
    <row r="411" spans="1:3" ht="14.25" customHeight="1">
      <c r="A411" s="19"/>
      <c r="C411" s="2"/>
    </row>
    <row r="412" spans="1:3" ht="14.25" customHeight="1">
      <c r="A412" s="19"/>
      <c r="C412" s="2"/>
    </row>
    <row r="413" spans="1:3" ht="14.25" customHeight="1">
      <c r="A413" s="19"/>
      <c r="C413" s="2"/>
    </row>
    <row r="414" spans="1:3" ht="14.25" customHeight="1">
      <c r="A414" s="19"/>
      <c r="C414" s="2"/>
    </row>
    <row r="415" spans="1:3" ht="14.25" customHeight="1">
      <c r="A415" s="19"/>
      <c r="C415" s="2"/>
    </row>
    <row r="416" spans="1:3" ht="14.25" customHeight="1">
      <c r="A416" s="19"/>
      <c r="C416" s="2"/>
    </row>
    <row r="417" spans="1:3" ht="14.25" customHeight="1">
      <c r="A417" s="19"/>
      <c r="C417" s="2"/>
    </row>
    <row r="418" spans="1:3" ht="14.25" customHeight="1">
      <c r="A418" s="19"/>
      <c r="C418" s="2"/>
    </row>
    <row r="419" spans="1:3" ht="14.25" customHeight="1">
      <c r="A419" s="19"/>
      <c r="C419" s="2"/>
    </row>
    <row r="420" spans="1:3" ht="14.25" customHeight="1">
      <c r="A420" s="19"/>
      <c r="C420" s="2"/>
    </row>
    <row r="421" spans="1:3" ht="14.25" customHeight="1">
      <c r="A421" s="19"/>
      <c r="C421" s="2"/>
    </row>
    <row r="422" spans="1:3" ht="14.25" customHeight="1">
      <c r="A422" s="19"/>
      <c r="C422" s="2"/>
    </row>
    <row r="423" spans="1:3" ht="14.25" customHeight="1">
      <c r="A423" s="19"/>
      <c r="C423" s="2"/>
    </row>
    <row r="424" spans="1:3" ht="14.25" customHeight="1">
      <c r="A424" s="19"/>
      <c r="C424" s="2"/>
    </row>
    <row r="425" spans="1:3" ht="14.25" customHeight="1">
      <c r="A425" s="19"/>
      <c r="C425" s="2"/>
    </row>
    <row r="426" spans="1:3" ht="14.25" customHeight="1">
      <c r="A426" s="19"/>
      <c r="C426" s="2"/>
    </row>
    <row r="427" spans="1:3" ht="14.25" customHeight="1">
      <c r="A427" s="19"/>
      <c r="C427" s="2"/>
    </row>
    <row r="428" spans="1:3" ht="14.25" customHeight="1">
      <c r="A428" s="19"/>
      <c r="C428" s="2"/>
    </row>
    <row r="429" spans="1:3" ht="14.25" customHeight="1">
      <c r="A429" s="19"/>
      <c r="C429" s="2"/>
    </row>
    <row r="430" spans="1:3" ht="14.25" customHeight="1">
      <c r="A430" s="19"/>
      <c r="C430" s="2"/>
    </row>
    <row r="431" spans="1:3" ht="14.25" customHeight="1">
      <c r="A431" s="19"/>
      <c r="C431" s="2"/>
    </row>
    <row r="432" spans="1:3" ht="14.25" customHeight="1">
      <c r="A432" s="19"/>
      <c r="C432" s="2"/>
    </row>
    <row r="433" spans="1:3" ht="14.25" customHeight="1">
      <c r="A433" s="19"/>
      <c r="C433" s="2"/>
    </row>
    <row r="434" spans="1:3" ht="14.25" customHeight="1">
      <c r="A434" s="19"/>
      <c r="C434" s="2"/>
    </row>
    <row r="435" spans="1:3" ht="14.25" customHeight="1">
      <c r="A435" s="19"/>
      <c r="C435" s="2"/>
    </row>
    <row r="436" spans="1:3" ht="14.25" customHeight="1">
      <c r="A436" s="19"/>
      <c r="C436" s="2"/>
    </row>
    <row r="437" spans="1:3" ht="14.25" customHeight="1">
      <c r="A437" s="19"/>
      <c r="C437" s="2"/>
    </row>
    <row r="438" spans="1:3" ht="14.25" customHeight="1">
      <c r="A438" s="19"/>
      <c r="C438" s="2"/>
    </row>
    <row r="439" spans="1:3" ht="14.25" customHeight="1">
      <c r="A439" s="19"/>
      <c r="C439" s="2"/>
    </row>
    <row r="440" spans="1:3" ht="14.25" customHeight="1">
      <c r="A440" s="19"/>
      <c r="C440" s="2"/>
    </row>
    <row r="441" spans="1:3" ht="14.25" customHeight="1">
      <c r="A441" s="19"/>
      <c r="C441" s="2"/>
    </row>
    <row r="442" spans="1:3" ht="14.25" customHeight="1">
      <c r="A442" s="19"/>
      <c r="C442" s="2"/>
    </row>
    <row r="443" spans="1:3" ht="14.25" customHeight="1">
      <c r="A443" s="19"/>
      <c r="C443" s="2"/>
    </row>
    <row r="444" spans="1:3" ht="14.25" customHeight="1">
      <c r="A444" s="19"/>
      <c r="C444" s="2"/>
    </row>
    <row r="445" spans="1:3" ht="14.25" customHeight="1">
      <c r="A445" s="19"/>
      <c r="C445" s="2"/>
    </row>
    <row r="446" spans="1:3" ht="14.25" customHeight="1">
      <c r="A446" s="19"/>
      <c r="C446" s="2"/>
    </row>
    <row r="447" spans="1:3" ht="14.25" customHeight="1">
      <c r="A447" s="19"/>
      <c r="C447" s="2"/>
    </row>
    <row r="448" spans="1:3" ht="14.25" customHeight="1">
      <c r="A448" s="19"/>
      <c r="C448" s="2"/>
    </row>
    <row r="449" spans="1:3" ht="14.25" customHeight="1">
      <c r="A449" s="19"/>
      <c r="C449" s="2"/>
    </row>
    <row r="450" spans="1:3" ht="14.25" customHeight="1">
      <c r="A450" s="19"/>
      <c r="C450" s="2"/>
    </row>
    <row r="451" spans="1:3" ht="14.25" customHeight="1">
      <c r="A451" s="19"/>
      <c r="C451" s="2"/>
    </row>
    <row r="452" spans="1:3" ht="14.25" customHeight="1">
      <c r="A452" s="19"/>
      <c r="C452" s="2"/>
    </row>
    <row r="453" spans="1:3" ht="14.25" customHeight="1">
      <c r="A453" s="19"/>
      <c r="C453" s="2"/>
    </row>
    <row r="454" spans="1:3" ht="14.25" customHeight="1">
      <c r="A454" s="19"/>
      <c r="C454" s="2"/>
    </row>
    <row r="455" spans="1:3" ht="14.25" customHeight="1">
      <c r="A455" s="19"/>
      <c r="C455" s="2"/>
    </row>
    <row r="456" spans="1:3" ht="14.25" customHeight="1">
      <c r="A456" s="19"/>
      <c r="C456" s="2"/>
    </row>
    <row r="457" spans="1:3" ht="14.25" customHeight="1">
      <c r="A457" s="19"/>
      <c r="C457" s="2"/>
    </row>
    <row r="458" spans="1:3" ht="14.25" customHeight="1">
      <c r="A458" s="19"/>
      <c r="C458" s="2"/>
    </row>
    <row r="459" spans="1:3" ht="14.25" customHeight="1">
      <c r="A459" s="19"/>
      <c r="C459" s="2"/>
    </row>
    <row r="460" spans="1:3" ht="14.25" customHeight="1">
      <c r="A460" s="19"/>
      <c r="C460" s="2"/>
    </row>
    <row r="461" spans="1:3" ht="14.25" customHeight="1">
      <c r="A461" s="19"/>
      <c r="C461" s="2"/>
    </row>
    <row r="462" spans="1:3" ht="14.25" customHeight="1">
      <c r="A462" s="19"/>
      <c r="C462" s="2"/>
    </row>
    <row r="463" spans="1:3" ht="14.25" customHeight="1">
      <c r="A463" s="19"/>
      <c r="C463" s="2"/>
    </row>
    <row r="464" spans="1:3" ht="14.25" customHeight="1">
      <c r="A464" s="19"/>
      <c r="C464" s="2"/>
    </row>
    <row r="465" spans="1:3" ht="14.25" customHeight="1">
      <c r="A465" s="19"/>
      <c r="C465" s="2"/>
    </row>
    <row r="466" spans="1:3" ht="14.25" customHeight="1">
      <c r="A466" s="19"/>
      <c r="C466" s="2"/>
    </row>
    <row r="467" spans="1:3" ht="14.25" customHeight="1">
      <c r="A467" s="19"/>
      <c r="C467" s="2"/>
    </row>
    <row r="468" spans="1:3" ht="14.25" customHeight="1">
      <c r="A468" s="19"/>
      <c r="C468" s="2"/>
    </row>
    <row r="469" spans="1:3" ht="14.25" customHeight="1">
      <c r="A469" s="19"/>
      <c r="C469" s="2"/>
    </row>
    <row r="470" spans="1:3" ht="14.25" customHeight="1">
      <c r="A470" s="19"/>
      <c r="C470" s="2"/>
    </row>
    <row r="471" spans="1:3" ht="14.25" customHeight="1">
      <c r="A471" s="19"/>
      <c r="C471" s="2"/>
    </row>
    <row r="472" spans="1:3" ht="14.25" customHeight="1">
      <c r="A472" s="19"/>
      <c r="C472" s="2"/>
    </row>
    <row r="473" spans="1:3" ht="14.25" customHeight="1">
      <c r="A473" s="19"/>
      <c r="C473" s="2"/>
    </row>
    <row r="474" spans="1:3" ht="14.25" customHeight="1">
      <c r="A474" s="19"/>
      <c r="C474" s="2"/>
    </row>
    <row r="475" spans="1:3" ht="14.25" customHeight="1">
      <c r="A475" s="19"/>
      <c r="C475" s="2"/>
    </row>
    <row r="476" spans="1:3" ht="14.25" customHeight="1">
      <c r="A476" s="19"/>
      <c r="C476" s="2"/>
    </row>
    <row r="477" spans="1:3" ht="14.25" customHeight="1">
      <c r="A477" s="19"/>
      <c r="C477" s="2"/>
    </row>
    <row r="478" spans="1:3" ht="14.25" customHeight="1">
      <c r="A478" s="19"/>
      <c r="C478" s="2"/>
    </row>
    <row r="479" spans="1:3" ht="14.25" customHeight="1">
      <c r="A479" s="19"/>
      <c r="C479" s="2"/>
    </row>
    <row r="480" spans="1:3" ht="14.25" customHeight="1">
      <c r="A480" s="19"/>
      <c r="C480" s="2"/>
    </row>
    <row r="481" spans="1:3" ht="14.25" customHeight="1">
      <c r="A481" s="19"/>
      <c r="C481" s="2"/>
    </row>
    <row r="482" spans="1:3" ht="14.25" customHeight="1">
      <c r="A482" s="19"/>
      <c r="C482" s="2"/>
    </row>
    <row r="483" spans="1:3" ht="14.25" customHeight="1">
      <c r="A483" s="19"/>
      <c r="C483" s="2"/>
    </row>
    <row r="484" spans="1:3" ht="14.25" customHeight="1">
      <c r="A484" s="19"/>
      <c r="C484" s="2"/>
    </row>
    <row r="485" spans="1:3" ht="14.25" customHeight="1">
      <c r="A485" s="19"/>
      <c r="C485" s="2"/>
    </row>
    <row r="486" spans="1:3" ht="14.25" customHeight="1">
      <c r="A486" s="19"/>
      <c r="C486" s="2"/>
    </row>
    <row r="487" spans="1:3" ht="14.25" customHeight="1">
      <c r="A487" s="19"/>
      <c r="C487" s="2"/>
    </row>
    <row r="488" spans="1:3" ht="14.25" customHeight="1">
      <c r="A488" s="19"/>
      <c r="C488" s="2"/>
    </row>
    <row r="489" spans="1:3" ht="14.25" customHeight="1">
      <c r="A489" s="19"/>
      <c r="C489" s="2"/>
    </row>
    <row r="490" spans="1:3" ht="14.25" customHeight="1">
      <c r="A490" s="19"/>
      <c r="C490" s="2"/>
    </row>
    <row r="491" spans="1:3" ht="14.25" customHeight="1">
      <c r="A491" s="19"/>
      <c r="C491" s="2"/>
    </row>
    <row r="492" spans="1:3" ht="14.25" customHeight="1">
      <c r="A492" s="19"/>
      <c r="C492" s="2"/>
    </row>
    <row r="493" spans="1:3" ht="14.25" customHeight="1">
      <c r="A493" s="19"/>
      <c r="C493" s="2"/>
    </row>
    <row r="494" spans="1:3" ht="14.25" customHeight="1">
      <c r="A494" s="19"/>
      <c r="C494" s="2"/>
    </row>
    <row r="495" spans="1:3" ht="14.25" customHeight="1">
      <c r="A495" s="19"/>
      <c r="C495" s="2"/>
    </row>
    <row r="496" spans="1:3" ht="14.25" customHeight="1">
      <c r="A496" s="19"/>
      <c r="C496" s="2"/>
    </row>
    <row r="497" spans="1:3" ht="14.25" customHeight="1">
      <c r="A497" s="19"/>
      <c r="C497" s="2"/>
    </row>
    <row r="498" spans="1:3" ht="14.25" customHeight="1">
      <c r="A498" s="19"/>
      <c r="C498" s="2"/>
    </row>
    <row r="499" spans="1:3" ht="14.25" customHeight="1">
      <c r="A499" s="19"/>
      <c r="C499" s="2"/>
    </row>
    <row r="500" spans="1:3" ht="14.25" customHeight="1">
      <c r="A500" s="19"/>
      <c r="C500" s="2"/>
    </row>
    <row r="501" spans="1:3" ht="14.25" customHeight="1">
      <c r="A501" s="19"/>
      <c r="C501" s="2"/>
    </row>
    <row r="502" spans="1:3" ht="14.25" customHeight="1">
      <c r="A502" s="19"/>
      <c r="C502" s="2"/>
    </row>
    <row r="503" spans="1:3" ht="14.25" customHeight="1">
      <c r="A503" s="19"/>
      <c r="C503" s="2"/>
    </row>
    <row r="504" spans="1:3" ht="14.25" customHeight="1">
      <c r="A504" s="19"/>
      <c r="C504" s="2"/>
    </row>
    <row r="505" spans="1:3" ht="14.25" customHeight="1">
      <c r="A505" s="19"/>
      <c r="C505" s="2"/>
    </row>
    <row r="506" spans="1:3" ht="14.25" customHeight="1">
      <c r="A506" s="19"/>
      <c r="C506" s="2"/>
    </row>
    <row r="507" spans="1:3" ht="14.25" customHeight="1">
      <c r="A507" s="19"/>
      <c r="C507" s="2"/>
    </row>
    <row r="508" spans="1:3" ht="14.25" customHeight="1">
      <c r="A508" s="19"/>
      <c r="C508" s="2"/>
    </row>
    <row r="509" spans="1:3" ht="14.25" customHeight="1">
      <c r="A509" s="19"/>
      <c r="C509" s="2"/>
    </row>
    <row r="510" spans="1:3" ht="14.25" customHeight="1">
      <c r="A510" s="19"/>
      <c r="C510" s="2"/>
    </row>
    <row r="511" spans="1:3" ht="14.25" customHeight="1">
      <c r="A511" s="19"/>
      <c r="C511" s="2"/>
    </row>
    <row r="512" spans="1:3" ht="14.25" customHeight="1">
      <c r="A512" s="19"/>
      <c r="C512" s="2"/>
    </row>
    <row r="513" spans="1:3" ht="14.25" customHeight="1">
      <c r="A513" s="19"/>
      <c r="C513" s="2"/>
    </row>
    <row r="514" spans="1:3" ht="14.25" customHeight="1">
      <c r="A514" s="19"/>
      <c r="C514" s="2"/>
    </row>
    <row r="515" spans="1:3" ht="14.25" customHeight="1">
      <c r="A515" s="19"/>
      <c r="C515" s="2"/>
    </row>
    <row r="516" spans="1:3" ht="14.25" customHeight="1">
      <c r="A516" s="19"/>
      <c r="C516" s="2"/>
    </row>
    <row r="517" spans="1:3" ht="14.25" customHeight="1">
      <c r="A517" s="19"/>
      <c r="C517" s="2"/>
    </row>
    <row r="518" spans="1:3" ht="14.25" customHeight="1">
      <c r="A518" s="19"/>
      <c r="C518" s="2"/>
    </row>
    <row r="519" spans="1:3" ht="14.25" customHeight="1">
      <c r="A519" s="19"/>
      <c r="C519" s="2"/>
    </row>
    <row r="520" spans="1:3" ht="14.25" customHeight="1">
      <c r="A520" s="19"/>
      <c r="C520" s="2"/>
    </row>
    <row r="521" spans="1:3" ht="14.25" customHeight="1">
      <c r="A521" s="19"/>
      <c r="C521" s="2"/>
    </row>
    <row r="522" spans="1:3" ht="14.25" customHeight="1">
      <c r="A522" s="19"/>
      <c r="C522" s="2"/>
    </row>
    <row r="523" spans="1:3" ht="14.25" customHeight="1">
      <c r="A523" s="19"/>
      <c r="C523" s="2"/>
    </row>
    <row r="524" spans="1:3" ht="14.25" customHeight="1">
      <c r="A524" s="19"/>
      <c r="C524" s="2"/>
    </row>
    <row r="525" spans="1:3" ht="14.25" customHeight="1">
      <c r="A525" s="19"/>
      <c r="C525" s="2"/>
    </row>
    <row r="526" spans="1:3" ht="14.25" customHeight="1">
      <c r="A526" s="19"/>
      <c r="C526" s="2"/>
    </row>
    <row r="527" spans="1:3" ht="14.25" customHeight="1">
      <c r="A527" s="19"/>
      <c r="C527" s="2"/>
    </row>
    <row r="528" spans="1:3" ht="14.25" customHeight="1">
      <c r="A528" s="19"/>
      <c r="C528" s="2"/>
    </row>
    <row r="529" spans="1:3" ht="14.25" customHeight="1">
      <c r="A529" s="19"/>
      <c r="C529" s="2"/>
    </row>
    <row r="530" spans="1:3" ht="14.25" customHeight="1">
      <c r="A530" s="19"/>
      <c r="C530" s="2"/>
    </row>
    <row r="531" spans="1:3" ht="14.25" customHeight="1">
      <c r="A531" s="19"/>
      <c r="C531" s="2"/>
    </row>
    <row r="532" spans="1:3" ht="14.25" customHeight="1">
      <c r="A532" s="19"/>
      <c r="C532" s="2"/>
    </row>
    <row r="533" spans="1:3" ht="14.25" customHeight="1">
      <c r="A533" s="19"/>
      <c r="C533" s="2"/>
    </row>
    <row r="534" spans="1:3" ht="14.25" customHeight="1">
      <c r="A534" s="19"/>
      <c r="C534" s="2"/>
    </row>
    <row r="535" spans="1:3" ht="14.25" customHeight="1">
      <c r="A535" s="19"/>
      <c r="C535" s="2"/>
    </row>
    <row r="536" spans="1:3" ht="14.25" customHeight="1">
      <c r="A536" s="19"/>
      <c r="C536" s="2"/>
    </row>
    <row r="537" spans="1:3" ht="14.25" customHeight="1">
      <c r="A537" s="19"/>
      <c r="C537" s="2"/>
    </row>
    <row r="538" spans="1:3" ht="14.25" customHeight="1">
      <c r="A538" s="19"/>
      <c r="C538" s="2"/>
    </row>
    <row r="539" spans="1:3" ht="14.25" customHeight="1">
      <c r="A539" s="19"/>
      <c r="C539" s="2"/>
    </row>
    <row r="540" spans="1:3" ht="14.25" customHeight="1">
      <c r="A540" s="19"/>
      <c r="C540" s="2"/>
    </row>
    <row r="541" spans="1:3" ht="14.25" customHeight="1">
      <c r="A541" s="19"/>
      <c r="C541" s="2"/>
    </row>
    <row r="542" spans="1:3" ht="14.25" customHeight="1">
      <c r="A542" s="19"/>
      <c r="C542" s="2"/>
    </row>
    <row r="543" spans="1:3" ht="14.25" customHeight="1">
      <c r="A543" s="19"/>
      <c r="C543" s="2"/>
    </row>
    <row r="544" spans="1:3" ht="14.25" customHeight="1">
      <c r="A544" s="19"/>
      <c r="C544" s="2"/>
    </row>
    <row r="545" spans="1:3" ht="14.25" customHeight="1">
      <c r="A545" s="19"/>
      <c r="C545" s="2"/>
    </row>
    <row r="546" spans="1:3" ht="14.25" customHeight="1">
      <c r="A546" s="19"/>
      <c r="C546" s="2"/>
    </row>
    <row r="547" spans="1:3" ht="14.25" customHeight="1">
      <c r="A547" s="19"/>
      <c r="C547" s="2"/>
    </row>
    <row r="548" spans="1:3" ht="14.25" customHeight="1">
      <c r="A548" s="19"/>
      <c r="C548" s="2"/>
    </row>
    <row r="549" spans="1:3" ht="14.25" customHeight="1">
      <c r="A549" s="19"/>
      <c r="C549" s="2"/>
    </row>
    <row r="550" spans="1:3" ht="14.25" customHeight="1">
      <c r="A550" s="19"/>
      <c r="C550" s="2"/>
    </row>
    <row r="551" spans="1:3" ht="14.25" customHeight="1">
      <c r="A551" s="19"/>
      <c r="C551" s="2"/>
    </row>
    <row r="552" spans="1:3" ht="14.25" customHeight="1">
      <c r="A552" s="19"/>
      <c r="C552" s="2"/>
    </row>
    <row r="553" spans="1:3" ht="14.25" customHeight="1">
      <c r="A553" s="19"/>
      <c r="C553" s="2"/>
    </row>
    <row r="554" spans="1:3" ht="14.25" customHeight="1">
      <c r="A554" s="19"/>
      <c r="C554" s="2"/>
    </row>
    <row r="555" spans="1:3" ht="14.25" customHeight="1">
      <c r="A555" s="19"/>
      <c r="C555" s="2"/>
    </row>
    <row r="556" spans="1:3" ht="14.25" customHeight="1">
      <c r="A556" s="19"/>
      <c r="C556" s="2"/>
    </row>
    <row r="557" spans="1:3" ht="14.25" customHeight="1">
      <c r="A557" s="19"/>
      <c r="C557" s="2"/>
    </row>
    <row r="558" spans="1:3" ht="14.25" customHeight="1">
      <c r="A558" s="19"/>
      <c r="C558" s="2"/>
    </row>
    <row r="559" spans="1:3" ht="14.25" customHeight="1">
      <c r="A559" s="19"/>
      <c r="C559" s="2"/>
    </row>
    <row r="560" spans="1:3" ht="14.25" customHeight="1">
      <c r="A560" s="19"/>
      <c r="C560" s="2"/>
    </row>
    <row r="561" spans="1:3" ht="14.25" customHeight="1">
      <c r="A561" s="19"/>
      <c r="C561" s="2"/>
    </row>
    <row r="562" spans="1:3" ht="14.25" customHeight="1">
      <c r="A562" s="19"/>
      <c r="C562" s="2"/>
    </row>
    <row r="563" spans="1:3" ht="14.25" customHeight="1">
      <c r="A563" s="19"/>
      <c r="C563" s="2"/>
    </row>
    <row r="564" spans="1:3" ht="14.25" customHeight="1">
      <c r="A564" s="19"/>
      <c r="C564" s="2"/>
    </row>
    <row r="565" spans="1:3" ht="14.25" customHeight="1">
      <c r="A565" s="19"/>
      <c r="C565" s="2"/>
    </row>
    <row r="566" spans="1:3" ht="14.25" customHeight="1">
      <c r="A566" s="19"/>
      <c r="C566" s="2"/>
    </row>
    <row r="567" spans="1:3" ht="14.25" customHeight="1">
      <c r="A567" s="19"/>
      <c r="C567" s="2"/>
    </row>
    <row r="568" spans="1:3" ht="14.25" customHeight="1">
      <c r="A568" s="19"/>
      <c r="C568" s="2"/>
    </row>
    <row r="569" spans="1:3" ht="14.25" customHeight="1">
      <c r="A569" s="19"/>
      <c r="C569" s="2"/>
    </row>
    <row r="570" spans="1:3" ht="14.25" customHeight="1">
      <c r="A570" s="19"/>
      <c r="C570" s="2"/>
    </row>
    <row r="571" spans="1:3" ht="14.25" customHeight="1">
      <c r="A571" s="19"/>
      <c r="C571" s="2"/>
    </row>
    <row r="572" spans="1:3" ht="14.25" customHeight="1">
      <c r="A572" s="19"/>
      <c r="C572" s="2"/>
    </row>
    <row r="573" spans="1:3" ht="14.25" customHeight="1">
      <c r="A573" s="19"/>
      <c r="C573" s="2"/>
    </row>
    <row r="574" spans="1:3" ht="14.25" customHeight="1">
      <c r="A574" s="19"/>
      <c r="C574" s="2"/>
    </row>
    <row r="575" spans="1:3" ht="14.25" customHeight="1">
      <c r="A575" s="19"/>
      <c r="C575" s="2"/>
    </row>
    <row r="576" spans="1:3" ht="14.25" customHeight="1">
      <c r="A576" s="19"/>
      <c r="C576" s="2"/>
    </row>
    <row r="577" spans="1:3" ht="14.25" customHeight="1">
      <c r="A577" s="19"/>
      <c r="C577" s="2"/>
    </row>
    <row r="578" spans="1:3" ht="14.25" customHeight="1">
      <c r="A578" s="19"/>
      <c r="C578" s="2"/>
    </row>
    <row r="579" spans="1:3" ht="14.25" customHeight="1">
      <c r="A579" s="19"/>
      <c r="C579" s="2"/>
    </row>
    <row r="580" spans="1:3" ht="14.25" customHeight="1">
      <c r="A580" s="19"/>
      <c r="C580" s="2"/>
    </row>
    <row r="581" spans="1:3" ht="14.25" customHeight="1">
      <c r="A581" s="19"/>
      <c r="C581" s="2"/>
    </row>
    <row r="582" spans="1:3" ht="14.25" customHeight="1">
      <c r="A582" s="19"/>
      <c r="C582" s="2"/>
    </row>
    <row r="583" spans="1:3" ht="14.25" customHeight="1">
      <c r="A583" s="19"/>
      <c r="C583" s="2"/>
    </row>
    <row r="584" spans="1:3" ht="14.25" customHeight="1">
      <c r="A584" s="19"/>
      <c r="C584" s="2"/>
    </row>
    <row r="585" spans="1:3" ht="14.25" customHeight="1">
      <c r="A585" s="19"/>
      <c r="C585" s="2"/>
    </row>
    <row r="586" spans="1:3" ht="14.25" customHeight="1">
      <c r="A586" s="19"/>
      <c r="C586" s="2"/>
    </row>
    <row r="587" spans="1:3" ht="14.25" customHeight="1">
      <c r="A587" s="19"/>
      <c r="C587" s="2"/>
    </row>
    <row r="588" spans="1:3" ht="14.25" customHeight="1">
      <c r="A588" s="19"/>
      <c r="C588" s="2"/>
    </row>
    <row r="589" spans="1:3" ht="14.25" customHeight="1">
      <c r="A589" s="19"/>
      <c r="C589" s="2"/>
    </row>
    <row r="590" spans="1:3" ht="14.25" customHeight="1">
      <c r="A590" s="19"/>
      <c r="C590" s="2"/>
    </row>
    <row r="591" spans="1:3" ht="14.25" customHeight="1">
      <c r="A591" s="19"/>
      <c r="C591" s="2"/>
    </row>
    <row r="592" spans="1:3" ht="14.25" customHeight="1">
      <c r="A592" s="19"/>
      <c r="C592" s="2"/>
    </row>
    <row r="593" spans="1:3" ht="14.25" customHeight="1">
      <c r="A593" s="19"/>
      <c r="C593" s="2"/>
    </row>
    <row r="594" spans="1:3" ht="14.25" customHeight="1">
      <c r="A594" s="19"/>
      <c r="C594" s="2"/>
    </row>
    <row r="595" spans="1:3" ht="14.25" customHeight="1">
      <c r="A595" s="19"/>
      <c r="C595" s="2"/>
    </row>
    <row r="596" spans="1:3" ht="14.25" customHeight="1">
      <c r="A596" s="19"/>
      <c r="C596" s="2"/>
    </row>
    <row r="597" spans="1:3" ht="14.25" customHeight="1">
      <c r="A597" s="19"/>
      <c r="C597" s="2"/>
    </row>
    <row r="598" spans="1:3" ht="14.25" customHeight="1">
      <c r="A598" s="19"/>
      <c r="C598" s="2"/>
    </row>
    <row r="599" spans="1:3" ht="14.25" customHeight="1">
      <c r="A599" s="19"/>
      <c r="C599" s="2"/>
    </row>
    <row r="600" spans="1:3" ht="14.25" customHeight="1">
      <c r="A600" s="19"/>
      <c r="C600" s="2"/>
    </row>
    <row r="601" spans="1:3" ht="14.25" customHeight="1">
      <c r="A601" s="19"/>
      <c r="C601" s="2"/>
    </row>
    <row r="602" spans="1:3" ht="14.25" customHeight="1">
      <c r="A602" s="19"/>
      <c r="C602" s="2"/>
    </row>
    <row r="603" spans="1:3" ht="14.25" customHeight="1">
      <c r="A603" s="19"/>
      <c r="C603" s="2"/>
    </row>
    <row r="604" spans="1:3" ht="14.25" customHeight="1">
      <c r="A604" s="19"/>
      <c r="C604" s="2"/>
    </row>
    <row r="605" spans="1:3" ht="14.25" customHeight="1">
      <c r="A605" s="19"/>
      <c r="C605" s="2"/>
    </row>
    <row r="606" spans="1:3" ht="14.25" customHeight="1">
      <c r="A606" s="19"/>
      <c r="C606" s="2"/>
    </row>
    <row r="607" spans="1:3" ht="14.25" customHeight="1">
      <c r="A607" s="19"/>
      <c r="C607" s="2"/>
    </row>
    <row r="608" spans="1:3" ht="14.25" customHeight="1">
      <c r="A608" s="19"/>
      <c r="C608" s="2"/>
    </row>
    <row r="609" spans="1:3" ht="14.25" customHeight="1">
      <c r="A609" s="19"/>
      <c r="C609" s="2"/>
    </row>
    <row r="610" spans="1:3" ht="14.25" customHeight="1">
      <c r="A610" s="19"/>
      <c r="C610" s="2"/>
    </row>
    <row r="611" spans="1:3" ht="14.25" customHeight="1">
      <c r="A611" s="19"/>
      <c r="C611" s="2"/>
    </row>
    <row r="612" spans="1:3" ht="14.25" customHeight="1">
      <c r="A612" s="19"/>
      <c r="C612" s="2"/>
    </row>
    <row r="613" spans="1:3" ht="14.25" customHeight="1">
      <c r="A613" s="19"/>
      <c r="C613" s="2"/>
    </row>
    <row r="614" spans="1:3" ht="14.25" customHeight="1">
      <c r="A614" s="19"/>
      <c r="C614" s="2"/>
    </row>
    <row r="615" spans="1:3" ht="14.25" customHeight="1">
      <c r="A615" s="19"/>
      <c r="C615" s="2"/>
    </row>
    <row r="616" spans="1:3" ht="14.25" customHeight="1">
      <c r="A616" s="19"/>
      <c r="C616" s="2"/>
    </row>
    <row r="617" spans="1:3" ht="14.25" customHeight="1">
      <c r="A617" s="19"/>
      <c r="C617" s="2"/>
    </row>
    <row r="618" spans="1:3" ht="14.25" customHeight="1">
      <c r="A618" s="19"/>
      <c r="C618" s="2"/>
    </row>
    <row r="619" spans="1:3" ht="14.25" customHeight="1">
      <c r="A619" s="19"/>
      <c r="C619" s="2"/>
    </row>
    <row r="620" spans="1:3" ht="14.25" customHeight="1">
      <c r="A620" s="19"/>
      <c r="C620" s="2"/>
    </row>
    <row r="621" spans="1:3" ht="14.25" customHeight="1">
      <c r="A621" s="19"/>
      <c r="C621" s="2"/>
    </row>
    <row r="622" spans="1:3" ht="14.25" customHeight="1">
      <c r="A622" s="19"/>
      <c r="C622" s="2"/>
    </row>
    <row r="623" spans="1:3" ht="14.25" customHeight="1">
      <c r="A623" s="19"/>
      <c r="C623" s="2"/>
    </row>
    <row r="624" spans="1:3" ht="14.25" customHeight="1">
      <c r="A624" s="19"/>
      <c r="C624" s="2"/>
    </row>
    <row r="625" spans="1:3" ht="14.25" customHeight="1">
      <c r="A625" s="19"/>
      <c r="C625" s="2"/>
    </row>
    <row r="626" spans="1:3" ht="14.25" customHeight="1">
      <c r="A626" s="19"/>
      <c r="C626" s="2"/>
    </row>
    <row r="627" spans="1:3" ht="14.25" customHeight="1">
      <c r="A627" s="19"/>
      <c r="C627" s="2"/>
    </row>
    <row r="628" spans="1:3" ht="14.25" customHeight="1">
      <c r="A628" s="19"/>
      <c r="C628" s="2"/>
    </row>
    <row r="629" spans="1:3" ht="14.25" customHeight="1">
      <c r="A629" s="19"/>
      <c r="C629" s="2"/>
    </row>
    <row r="630" spans="1:3" ht="14.25" customHeight="1">
      <c r="A630" s="19"/>
      <c r="C630" s="2"/>
    </row>
    <row r="631" spans="1:3" ht="14.25" customHeight="1">
      <c r="A631" s="19"/>
      <c r="C631" s="2"/>
    </row>
    <row r="632" spans="1:3" ht="14.25" customHeight="1">
      <c r="A632" s="19"/>
      <c r="C632" s="2"/>
    </row>
    <row r="633" spans="1:3" ht="14.25" customHeight="1">
      <c r="A633" s="19"/>
      <c r="C633" s="2"/>
    </row>
    <row r="634" spans="1:3" ht="14.25" customHeight="1">
      <c r="A634" s="19"/>
      <c r="C634" s="2"/>
    </row>
    <row r="635" spans="1:3" ht="14.25" customHeight="1">
      <c r="A635" s="19"/>
      <c r="C635" s="2"/>
    </row>
    <row r="636" spans="1:3" ht="14.25" customHeight="1">
      <c r="A636" s="19"/>
      <c r="C636" s="2"/>
    </row>
    <row r="637" spans="1:3" ht="14.25" customHeight="1">
      <c r="A637" s="19"/>
      <c r="C637" s="2"/>
    </row>
    <row r="638" spans="1:3" ht="14.25" customHeight="1">
      <c r="A638" s="19"/>
      <c r="C638" s="2"/>
    </row>
    <row r="639" spans="1:3" ht="14.25" customHeight="1">
      <c r="A639" s="19"/>
      <c r="C639" s="2"/>
    </row>
    <row r="640" spans="1:3" ht="14.25" customHeight="1">
      <c r="A640" s="19"/>
      <c r="C640" s="2"/>
    </row>
    <row r="641" spans="1:3" ht="14.25" customHeight="1">
      <c r="A641" s="19"/>
      <c r="C641" s="2"/>
    </row>
    <row r="642" spans="1:3" ht="14.25" customHeight="1">
      <c r="A642" s="19"/>
      <c r="C642" s="2"/>
    </row>
    <row r="643" spans="1:3" ht="14.25" customHeight="1">
      <c r="A643" s="19"/>
      <c r="C643" s="2"/>
    </row>
    <row r="644" spans="1:3" ht="14.25" customHeight="1">
      <c r="A644" s="19"/>
      <c r="C644" s="2"/>
    </row>
    <row r="645" spans="1:3" ht="14.25" customHeight="1">
      <c r="A645" s="19"/>
      <c r="C645" s="2"/>
    </row>
    <row r="646" spans="1:3" ht="14.25" customHeight="1">
      <c r="A646" s="19"/>
      <c r="C646" s="2"/>
    </row>
    <row r="647" spans="1:3" ht="14.25" customHeight="1">
      <c r="A647" s="19"/>
      <c r="C647" s="2"/>
    </row>
    <row r="648" spans="1:3" ht="14.25" customHeight="1">
      <c r="A648" s="19"/>
      <c r="C648" s="2"/>
    </row>
    <row r="649" spans="1:3" ht="14.25" customHeight="1">
      <c r="A649" s="19"/>
      <c r="C649" s="2"/>
    </row>
    <row r="650" spans="1:3" ht="14.25" customHeight="1">
      <c r="A650" s="19"/>
      <c r="C650" s="2"/>
    </row>
    <row r="651" spans="1:3" ht="14.25" customHeight="1">
      <c r="A651" s="19"/>
      <c r="C651" s="2"/>
    </row>
    <row r="652" spans="1:3" ht="14.25" customHeight="1">
      <c r="A652" s="19"/>
      <c r="C652" s="2"/>
    </row>
    <row r="653" spans="1:3" ht="14.25" customHeight="1">
      <c r="A653" s="19"/>
      <c r="C653" s="2"/>
    </row>
    <row r="654" spans="1:3" ht="14.25" customHeight="1">
      <c r="A654" s="19"/>
      <c r="C654" s="2"/>
    </row>
    <row r="655" spans="1:3" ht="14.25" customHeight="1">
      <c r="A655" s="19"/>
      <c r="C655" s="2"/>
    </row>
    <row r="656" spans="1:3" ht="14.25" customHeight="1">
      <c r="A656" s="19"/>
      <c r="C656" s="2"/>
    </row>
    <row r="657" spans="1:3" ht="14.25" customHeight="1">
      <c r="A657" s="19"/>
      <c r="C657" s="2"/>
    </row>
    <row r="658" spans="1:3" ht="14.25" customHeight="1">
      <c r="A658" s="19"/>
      <c r="C658" s="2"/>
    </row>
    <row r="659" spans="1:3" ht="14.25" customHeight="1">
      <c r="A659" s="19"/>
      <c r="C659" s="2"/>
    </row>
    <row r="660" spans="1:3" ht="14.25" customHeight="1">
      <c r="A660" s="19"/>
      <c r="C660" s="2"/>
    </row>
    <row r="661" spans="1:3" ht="14.25" customHeight="1">
      <c r="A661" s="19"/>
      <c r="C661" s="2"/>
    </row>
    <row r="662" spans="1:3" ht="14.25" customHeight="1">
      <c r="A662" s="19"/>
      <c r="C662" s="2"/>
    </row>
    <row r="663" spans="1:3" ht="14.25" customHeight="1">
      <c r="A663" s="19"/>
      <c r="C663" s="2"/>
    </row>
    <row r="664" spans="1:3" ht="14.25" customHeight="1">
      <c r="A664" s="19"/>
      <c r="C664" s="2"/>
    </row>
    <row r="665" spans="1:3" ht="14.25" customHeight="1">
      <c r="A665" s="19"/>
      <c r="C665" s="2"/>
    </row>
    <row r="666" spans="1:3" ht="14.25" customHeight="1">
      <c r="A666" s="19"/>
      <c r="C666" s="2"/>
    </row>
    <row r="667" spans="1:3" ht="14.25" customHeight="1">
      <c r="A667" s="19"/>
      <c r="C667" s="2"/>
    </row>
    <row r="668" spans="1:3" ht="14.25" customHeight="1">
      <c r="A668" s="19"/>
      <c r="C668" s="2"/>
    </row>
    <row r="669" spans="1:3" ht="14.25" customHeight="1">
      <c r="A669" s="19"/>
      <c r="C669" s="2"/>
    </row>
    <row r="670" spans="1:3" ht="14.25" customHeight="1">
      <c r="A670" s="19"/>
      <c r="C670" s="2"/>
    </row>
    <row r="671" spans="1:3" ht="14.25" customHeight="1">
      <c r="A671" s="19"/>
      <c r="C671" s="2"/>
    </row>
    <row r="672" spans="1:3" ht="14.25" customHeight="1">
      <c r="A672" s="19"/>
      <c r="C672" s="2"/>
    </row>
    <row r="673" spans="1:3" ht="14.25" customHeight="1">
      <c r="A673" s="19"/>
      <c r="C673" s="2"/>
    </row>
    <row r="674" spans="1:3" ht="14.25" customHeight="1">
      <c r="A674" s="19"/>
      <c r="C674" s="2"/>
    </row>
    <row r="675" spans="1:3" ht="14.25" customHeight="1">
      <c r="A675" s="19"/>
      <c r="C675" s="2"/>
    </row>
    <row r="676" spans="1:3" ht="14.25" customHeight="1">
      <c r="A676" s="19"/>
      <c r="C676" s="2"/>
    </row>
    <row r="677" spans="1:3" ht="14.25" customHeight="1">
      <c r="A677" s="19"/>
      <c r="C677" s="2"/>
    </row>
    <row r="678" spans="1:3" ht="14.25" customHeight="1">
      <c r="A678" s="19"/>
      <c r="C678" s="2"/>
    </row>
    <row r="679" spans="1:3" ht="14.25" customHeight="1">
      <c r="A679" s="19"/>
      <c r="C679" s="2"/>
    </row>
    <row r="680" spans="1:3" ht="14.25" customHeight="1">
      <c r="A680" s="19"/>
      <c r="C680" s="2"/>
    </row>
    <row r="681" spans="1:3" ht="14.25" customHeight="1">
      <c r="A681" s="19"/>
      <c r="C681" s="2"/>
    </row>
    <row r="682" spans="1:3" ht="14.25" customHeight="1">
      <c r="A682" s="19"/>
      <c r="C682" s="2"/>
    </row>
    <row r="683" spans="1:3" ht="14.25" customHeight="1">
      <c r="A683" s="19"/>
      <c r="C683" s="2"/>
    </row>
    <row r="684" spans="1:3" ht="14.25" customHeight="1">
      <c r="A684" s="19"/>
      <c r="C684" s="2"/>
    </row>
    <row r="685" spans="1:3" ht="14.25" customHeight="1">
      <c r="A685" s="19"/>
      <c r="C685" s="2"/>
    </row>
    <row r="686" spans="1:3" ht="14.25" customHeight="1">
      <c r="A686" s="19"/>
      <c r="C686" s="2"/>
    </row>
    <row r="687" spans="1:3" ht="14.25" customHeight="1">
      <c r="A687" s="19"/>
      <c r="C687" s="2"/>
    </row>
    <row r="688" spans="1:3" ht="14.25" customHeight="1">
      <c r="A688" s="19"/>
      <c r="C688" s="2"/>
    </row>
    <row r="689" spans="1:3" ht="14.25" customHeight="1">
      <c r="A689" s="19"/>
      <c r="C689" s="2"/>
    </row>
    <row r="690" spans="1:3" ht="14.25" customHeight="1">
      <c r="A690" s="19"/>
      <c r="C690" s="2"/>
    </row>
    <row r="691" spans="1:3" ht="14.25" customHeight="1">
      <c r="A691" s="19"/>
      <c r="C691" s="2"/>
    </row>
    <row r="692" spans="1:3" ht="14.25" customHeight="1">
      <c r="A692" s="19"/>
      <c r="C692" s="2"/>
    </row>
    <row r="693" spans="1:3" ht="14.25" customHeight="1">
      <c r="A693" s="19"/>
      <c r="C693" s="2"/>
    </row>
    <row r="694" spans="1:3" ht="14.25" customHeight="1">
      <c r="A694" s="19"/>
      <c r="C694" s="2"/>
    </row>
    <row r="695" spans="1:3" ht="14.25" customHeight="1">
      <c r="A695" s="19"/>
      <c r="C695" s="2"/>
    </row>
    <row r="696" spans="1:3" ht="14.25" customHeight="1">
      <c r="A696" s="19"/>
      <c r="C696" s="2"/>
    </row>
    <row r="697" spans="1:3" ht="14.25" customHeight="1">
      <c r="A697" s="19"/>
      <c r="C697" s="2"/>
    </row>
    <row r="698" spans="1:3" ht="14.25" customHeight="1">
      <c r="A698" s="19"/>
      <c r="C698" s="2"/>
    </row>
    <row r="699" spans="1:3" ht="14.25" customHeight="1">
      <c r="A699" s="19"/>
      <c r="C699" s="2"/>
    </row>
    <row r="700" spans="1:3" ht="14.25" customHeight="1">
      <c r="A700" s="19"/>
      <c r="C700" s="2"/>
    </row>
    <row r="701" spans="1:3" ht="14.25" customHeight="1">
      <c r="A701" s="19"/>
      <c r="C701" s="2"/>
    </row>
    <row r="702" spans="1:3" ht="14.25" customHeight="1">
      <c r="A702" s="19"/>
      <c r="C702" s="2"/>
    </row>
    <row r="703" spans="1:3" ht="14.25" customHeight="1">
      <c r="A703" s="19"/>
      <c r="C703" s="2"/>
    </row>
    <row r="704" spans="1:3" ht="14.25" customHeight="1">
      <c r="A704" s="19"/>
      <c r="C704" s="2"/>
    </row>
    <row r="705" spans="1:3" ht="14.25" customHeight="1">
      <c r="A705" s="19"/>
      <c r="C705" s="2"/>
    </row>
    <row r="706" spans="1:3" ht="14.25" customHeight="1">
      <c r="A706" s="19"/>
      <c r="C706" s="2"/>
    </row>
    <row r="707" spans="1:3" ht="14.25" customHeight="1">
      <c r="A707" s="19"/>
      <c r="C707" s="2"/>
    </row>
    <row r="708" spans="1:3" ht="14.25" customHeight="1">
      <c r="A708" s="19"/>
      <c r="C708" s="2"/>
    </row>
    <row r="709" spans="1:3" ht="14.25" customHeight="1">
      <c r="A709" s="19"/>
      <c r="C709" s="2"/>
    </row>
    <row r="710" spans="1:3" ht="14.25" customHeight="1">
      <c r="A710" s="19"/>
      <c r="C710" s="2"/>
    </row>
    <row r="711" spans="1:3" ht="14.25" customHeight="1">
      <c r="A711" s="19"/>
      <c r="C711" s="2"/>
    </row>
    <row r="712" spans="1:3" ht="14.25" customHeight="1">
      <c r="A712" s="19"/>
      <c r="C712" s="2"/>
    </row>
    <row r="713" spans="1:3" ht="14.25" customHeight="1">
      <c r="A713" s="19"/>
      <c r="C713" s="2"/>
    </row>
    <row r="714" spans="1:3" ht="14.25" customHeight="1">
      <c r="A714" s="19"/>
      <c r="C714" s="2"/>
    </row>
    <row r="715" spans="1:3" ht="14.25" customHeight="1">
      <c r="A715" s="19"/>
      <c r="C715" s="2"/>
    </row>
    <row r="716" spans="1:3" ht="14.25" customHeight="1">
      <c r="A716" s="19"/>
      <c r="C716" s="2"/>
    </row>
    <row r="717" spans="1:3" ht="14.25" customHeight="1">
      <c r="A717" s="19"/>
      <c r="C717" s="2"/>
    </row>
    <row r="718" spans="1:3" ht="14.25" customHeight="1">
      <c r="A718" s="19"/>
      <c r="C718" s="2"/>
    </row>
    <row r="719" spans="1:3" ht="14.25" customHeight="1">
      <c r="A719" s="19"/>
      <c r="C719" s="2"/>
    </row>
    <row r="720" spans="1:3" ht="14.25" customHeight="1">
      <c r="A720" s="19"/>
      <c r="C720" s="2"/>
    </row>
    <row r="721" spans="1:3" ht="14.25" customHeight="1">
      <c r="A721" s="19"/>
      <c r="C721" s="2"/>
    </row>
    <row r="722" spans="1:3" ht="14.25" customHeight="1">
      <c r="A722" s="19"/>
      <c r="C722" s="2"/>
    </row>
    <row r="723" spans="1:3" ht="14.25" customHeight="1">
      <c r="A723" s="19"/>
      <c r="C723" s="2"/>
    </row>
    <row r="724" spans="1:3" ht="14.25" customHeight="1">
      <c r="A724" s="19"/>
      <c r="C724" s="2"/>
    </row>
    <row r="725" spans="1:3" ht="14.25" customHeight="1">
      <c r="A725" s="19"/>
      <c r="C725" s="2"/>
    </row>
    <row r="726" spans="1:3" ht="14.25" customHeight="1">
      <c r="A726" s="19"/>
      <c r="C726" s="2"/>
    </row>
    <row r="727" spans="1:3" ht="14.25" customHeight="1">
      <c r="A727" s="19"/>
      <c r="C727" s="2"/>
    </row>
    <row r="728" spans="1:3" ht="14.25" customHeight="1">
      <c r="A728" s="19"/>
      <c r="C728" s="2"/>
    </row>
    <row r="729" spans="1:3" ht="14.25" customHeight="1">
      <c r="A729" s="19"/>
      <c r="C729" s="2"/>
    </row>
    <row r="730" spans="1:3" ht="14.25" customHeight="1">
      <c r="A730" s="19"/>
      <c r="C730" s="2"/>
    </row>
    <row r="731" spans="1:3" ht="14.25" customHeight="1">
      <c r="A731" s="19"/>
      <c r="C731" s="2"/>
    </row>
    <row r="732" spans="1:3" ht="14.25" customHeight="1">
      <c r="A732" s="19"/>
      <c r="C732" s="2"/>
    </row>
    <row r="733" spans="1:3" ht="14.25" customHeight="1">
      <c r="A733" s="19"/>
      <c r="C733" s="2"/>
    </row>
    <row r="734" spans="1:3" ht="14.25" customHeight="1">
      <c r="A734" s="19"/>
      <c r="C734" s="2"/>
    </row>
    <row r="735" spans="1:3" ht="14.25" customHeight="1">
      <c r="A735" s="19"/>
      <c r="C735" s="2"/>
    </row>
    <row r="736" spans="1:3" ht="14.25" customHeight="1">
      <c r="A736" s="19"/>
      <c r="C736" s="2"/>
    </row>
    <row r="737" spans="1:3" ht="14.25" customHeight="1">
      <c r="A737" s="19"/>
      <c r="C737" s="2"/>
    </row>
    <row r="738" spans="1:3" ht="14.25" customHeight="1">
      <c r="A738" s="19"/>
      <c r="C738" s="2"/>
    </row>
    <row r="739" spans="1:3" ht="14.25" customHeight="1">
      <c r="A739" s="19"/>
      <c r="C739" s="2"/>
    </row>
    <row r="740" spans="1:3" ht="14.25" customHeight="1">
      <c r="A740" s="19"/>
      <c r="C740" s="2"/>
    </row>
    <row r="741" spans="1:3" ht="14.25" customHeight="1">
      <c r="A741" s="19"/>
      <c r="C741" s="2"/>
    </row>
    <row r="742" spans="1:3" ht="14.25" customHeight="1">
      <c r="A742" s="19"/>
      <c r="C742" s="2"/>
    </row>
    <row r="743" spans="1:3" ht="14.25" customHeight="1">
      <c r="A743" s="19"/>
      <c r="C743" s="2"/>
    </row>
    <row r="744" spans="1:3" ht="14.25" customHeight="1">
      <c r="A744" s="19"/>
      <c r="C744" s="2"/>
    </row>
    <row r="745" spans="1:3" ht="14.25" customHeight="1">
      <c r="A745" s="19"/>
      <c r="C745" s="2"/>
    </row>
    <row r="746" spans="1:3" ht="14.25" customHeight="1">
      <c r="A746" s="19"/>
      <c r="C746" s="2"/>
    </row>
    <row r="747" spans="1:3" ht="14.25" customHeight="1">
      <c r="A747" s="19"/>
      <c r="C747" s="2"/>
    </row>
    <row r="748" spans="1:3" ht="14.25" customHeight="1">
      <c r="A748" s="19"/>
      <c r="C748" s="2"/>
    </row>
    <row r="749" spans="1:3" ht="14.25" customHeight="1">
      <c r="A749" s="19"/>
      <c r="C749" s="2"/>
    </row>
    <row r="750" spans="1:3" ht="14.25" customHeight="1">
      <c r="A750" s="19"/>
      <c r="C750" s="2"/>
    </row>
    <row r="751" spans="1:3" ht="14.25" customHeight="1">
      <c r="A751" s="19"/>
      <c r="C751" s="2"/>
    </row>
    <row r="752" spans="1:3" ht="14.25" customHeight="1">
      <c r="A752" s="19"/>
      <c r="C752" s="2"/>
    </row>
    <row r="753" spans="1:3" ht="14.25" customHeight="1">
      <c r="A753" s="19"/>
      <c r="C753" s="2"/>
    </row>
    <row r="754" spans="1:3" ht="14.25" customHeight="1">
      <c r="A754" s="19"/>
      <c r="C754" s="2"/>
    </row>
    <row r="755" spans="1:3" ht="14.25" customHeight="1">
      <c r="A755" s="19"/>
      <c r="C755" s="2"/>
    </row>
    <row r="756" spans="1:3" ht="14.25" customHeight="1">
      <c r="A756" s="19"/>
      <c r="C756" s="2"/>
    </row>
    <row r="757" spans="1:3" ht="14.25" customHeight="1">
      <c r="A757" s="19"/>
      <c r="C757" s="2"/>
    </row>
    <row r="758" spans="1:3" ht="14.25" customHeight="1">
      <c r="A758" s="19"/>
      <c r="C758" s="2"/>
    </row>
    <row r="759" spans="1:3" ht="14.25" customHeight="1">
      <c r="A759" s="19"/>
      <c r="C759" s="2"/>
    </row>
    <row r="760" spans="1:3" ht="14.25" customHeight="1">
      <c r="A760" s="19"/>
      <c r="C760" s="2"/>
    </row>
    <row r="761" spans="1:3" ht="14.25" customHeight="1">
      <c r="A761" s="19"/>
      <c r="C761" s="2"/>
    </row>
    <row r="762" spans="1:3" ht="14.25" customHeight="1">
      <c r="A762" s="19"/>
      <c r="C762" s="2"/>
    </row>
    <row r="763" spans="1:3" ht="14.25" customHeight="1">
      <c r="A763" s="19"/>
      <c r="C763" s="2"/>
    </row>
    <row r="764" spans="1:3" ht="14.25" customHeight="1">
      <c r="A764" s="19"/>
      <c r="C764" s="2"/>
    </row>
    <row r="765" spans="1:3" ht="14.25" customHeight="1">
      <c r="A765" s="19"/>
      <c r="C765" s="2"/>
    </row>
    <row r="766" spans="1:3" ht="14.25" customHeight="1">
      <c r="A766" s="19"/>
      <c r="C766" s="2"/>
    </row>
    <row r="767" spans="1:3" ht="14.25" customHeight="1">
      <c r="A767" s="19"/>
      <c r="C767" s="2"/>
    </row>
    <row r="768" spans="1:3" ht="14.25" customHeight="1">
      <c r="A768" s="19"/>
      <c r="C768" s="2"/>
    </row>
    <row r="769" spans="1:3" ht="14.25" customHeight="1">
      <c r="A769" s="19"/>
      <c r="C769" s="2"/>
    </row>
    <row r="770" spans="1:3" ht="14.25" customHeight="1">
      <c r="A770" s="19"/>
      <c r="C770" s="2"/>
    </row>
    <row r="771" spans="1:3" ht="14.25" customHeight="1">
      <c r="A771" s="19"/>
      <c r="C771" s="2"/>
    </row>
    <row r="772" spans="1:3" ht="14.25" customHeight="1">
      <c r="A772" s="19"/>
      <c r="C772" s="2"/>
    </row>
    <row r="773" spans="1:3" ht="14.25" customHeight="1">
      <c r="A773" s="19"/>
      <c r="C773" s="2"/>
    </row>
    <row r="774" spans="1:3" ht="14.25" customHeight="1">
      <c r="A774" s="19"/>
      <c r="C774" s="2"/>
    </row>
    <row r="775" spans="1:3" ht="14.25" customHeight="1">
      <c r="A775" s="19"/>
      <c r="C775" s="2"/>
    </row>
    <row r="776" spans="1:3" ht="14.25" customHeight="1">
      <c r="A776" s="19"/>
      <c r="C776" s="2"/>
    </row>
    <row r="777" spans="1:3" ht="14.25" customHeight="1">
      <c r="A777" s="19"/>
      <c r="C777" s="2"/>
    </row>
    <row r="778" spans="1:3" ht="14.25" customHeight="1">
      <c r="A778" s="19"/>
      <c r="C778" s="2"/>
    </row>
    <row r="779" spans="1:3" ht="14.25" customHeight="1">
      <c r="A779" s="19"/>
      <c r="C779" s="2"/>
    </row>
    <row r="780" spans="1:3" ht="14.25" customHeight="1">
      <c r="A780" s="19"/>
      <c r="C780" s="2"/>
    </row>
    <row r="781" spans="1:3" ht="14.25" customHeight="1">
      <c r="A781" s="19"/>
      <c r="C781" s="2"/>
    </row>
    <row r="782" spans="1:3" ht="14.25" customHeight="1">
      <c r="A782" s="19"/>
      <c r="C782" s="2"/>
    </row>
    <row r="783" spans="1:3" ht="14.25" customHeight="1">
      <c r="A783" s="19"/>
      <c r="C783" s="2"/>
    </row>
    <row r="784" spans="1:3" ht="14.25" customHeight="1">
      <c r="A784" s="19"/>
      <c r="C784" s="2"/>
    </row>
    <row r="785" spans="1:3" ht="14.25" customHeight="1">
      <c r="A785" s="19"/>
      <c r="C785" s="2"/>
    </row>
    <row r="786" spans="1:3" ht="14.25" customHeight="1">
      <c r="A786" s="19"/>
      <c r="C786" s="2"/>
    </row>
    <row r="787" spans="1:3" ht="14.25" customHeight="1">
      <c r="A787" s="19"/>
      <c r="C787" s="2"/>
    </row>
    <row r="788" spans="1:3" ht="14.25" customHeight="1">
      <c r="A788" s="19"/>
      <c r="C788" s="2"/>
    </row>
    <row r="789" spans="1:3" ht="14.25" customHeight="1">
      <c r="A789" s="19"/>
      <c r="C789" s="2"/>
    </row>
    <row r="790" spans="1:3" ht="14.25" customHeight="1">
      <c r="A790" s="19"/>
      <c r="C790" s="2"/>
    </row>
    <row r="791" spans="1:3" ht="14.25" customHeight="1">
      <c r="A791" s="19"/>
      <c r="C791" s="2"/>
    </row>
    <row r="792" spans="1:3" ht="14.25" customHeight="1">
      <c r="A792" s="19"/>
      <c r="C792" s="2"/>
    </row>
    <row r="793" spans="1:3" ht="14.25" customHeight="1">
      <c r="A793" s="19"/>
      <c r="C793" s="2"/>
    </row>
    <row r="794" spans="1:3" ht="14.25" customHeight="1">
      <c r="A794" s="19"/>
      <c r="C794" s="2"/>
    </row>
    <row r="795" spans="1:3" ht="14.25" customHeight="1">
      <c r="A795" s="19"/>
      <c r="C795" s="2"/>
    </row>
    <row r="796" spans="1:3" ht="14.25" customHeight="1">
      <c r="A796" s="19"/>
      <c r="C796" s="2"/>
    </row>
    <row r="797" spans="1:3" ht="14.25" customHeight="1">
      <c r="A797" s="19"/>
      <c r="C797" s="2"/>
    </row>
    <row r="798" spans="1:3" ht="14.25" customHeight="1">
      <c r="A798" s="19"/>
      <c r="C798" s="2"/>
    </row>
    <row r="799" spans="1:3" ht="14.25" customHeight="1">
      <c r="A799" s="19"/>
      <c r="C799" s="2"/>
    </row>
    <row r="800" spans="1:3" ht="14.25" customHeight="1">
      <c r="A800" s="19"/>
      <c r="C800" s="2"/>
    </row>
    <row r="801" spans="1:3" ht="14.25" customHeight="1">
      <c r="A801" s="19"/>
      <c r="C801" s="2"/>
    </row>
    <row r="802" spans="1:3" ht="14.25" customHeight="1">
      <c r="A802" s="19"/>
      <c r="C802" s="2"/>
    </row>
    <row r="803" spans="1:3" ht="14.25" customHeight="1">
      <c r="A803" s="19"/>
      <c r="C803" s="2"/>
    </row>
    <row r="804" spans="1:3" ht="14.25" customHeight="1">
      <c r="A804" s="19"/>
      <c r="C804" s="2"/>
    </row>
    <row r="805" spans="1:3" ht="14.25" customHeight="1">
      <c r="A805" s="19"/>
      <c r="C805" s="2"/>
    </row>
    <row r="806" spans="1:3" ht="14.25" customHeight="1">
      <c r="A806" s="19"/>
      <c r="C806" s="2"/>
    </row>
    <row r="807" spans="1:3" ht="14.25" customHeight="1">
      <c r="A807" s="19"/>
      <c r="C807" s="2"/>
    </row>
    <row r="808" spans="1:3" ht="14.25" customHeight="1">
      <c r="A808" s="19"/>
      <c r="C808" s="2"/>
    </row>
    <row r="809" spans="1:3" ht="14.25" customHeight="1">
      <c r="A809" s="19"/>
      <c r="C809" s="2"/>
    </row>
    <row r="810" spans="1:3" ht="14.25" customHeight="1">
      <c r="A810" s="19"/>
      <c r="C810" s="2"/>
    </row>
    <row r="811" spans="1:3" ht="14.25" customHeight="1">
      <c r="A811" s="19"/>
      <c r="C811" s="2"/>
    </row>
    <row r="812" spans="1:3" ht="14.25" customHeight="1">
      <c r="A812" s="19"/>
      <c r="C812" s="2"/>
    </row>
    <row r="813" spans="1:3" ht="14.25" customHeight="1">
      <c r="A813" s="19"/>
      <c r="C813" s="2"/>
    </row>
    <row r="814" spans="1:3" ht="14.25" customHeight="1">
      <c r="A814" s="19"/>
      <c r="C814" s="2"/>
    </row>
    <row r="815" spans="1:3" ht="14.25" customHeight="1">
      <c r="A815" s="19"/>
      <c r="C815" s="2"/>
    </row>
    <row r="816" spans="1:3" ht="14.25" customHeight="1">
      <c r="A816" s="19"/>
      <c r="C816" s="2"/>
    </row>
    <row r="817" spans="1:3" ht="14.25" customHeight="1">
      <c r="A817" s="19"/>
      <c r="C817" s="2"/>
    </row>
    <row r="818" spans="1:3" ht="14.25" customHeight="1">
      <c r="A818" s="19"/>
      <c r="C818" s="2"/>
    </row>
    <row r="819" spans="1:3" ht="14.25" customHeight="1">
      <c r="A819" s="19"/>
      <c r="C819" s="2"/>
    </row>
    <row r="820" spans="1:3" ht="14.25" customHeight="1">
      <c r="A820" s="19"/>
      <c r="C820" s="2"/>
    </row>
    <row r="821" spans="1:3" ht="14.25" customHeight="1">
      <c r="A821" s="19"/>
      <c r="C821" s="2"/>
    </row>
    <row r="822" spans="1:3" ht="14.25" customHeight="1">
      <c r="A822" s="19"/>
      <c r="C822" s="2"/>
    </row>
    <row r="823" spans="1:3" ht="14.25" customHeight="1">
      <c r="A823" s="19"/>
      <c r="C823" s="2"/>
    </row>
    <row r="824" spans="1:3" ht="14.25" customHeight="1">
      <c r="A824" s="19"/>
      <c r="C824" s="2"/>
    </row>
    <row r="825" spans="1:3" ht="14.25" customHeight="1">
      <c r="A825" s="19"/>
      <c r="C825" s="2"/>
    </row>
    <row r="826" spans="1:3" ht="14.25" customHeight="1">
      <c r="A826" s="19"/>
      <c r="C826" s="2"/>
    </row>
    <row r="827" spans="1:3" ht="14.25" customHeight="1">
      <c r="A827" s="19"/>
      <c r="C827" s="2"/>
    </row>
    <row r="828" spans="1:3" ht="14.25" customHeight="1">
      <c r="A828" s="19"/>
      <c r="C828" s="2"/>
    </row>
    <row r="829" spans="1:3" ht="14.25" customHeight="1">
      <c r="A829" s="19"/>
      <c r="C829" s="2"/>
    </row>
    <row r="830" spans="1:3" ht="14.25" customHeight="1">
      <c r="A830" s="19"/>
      <c r="C830" s="2"/>
    </row>
    <row r="831" spans="1:3" ht="14.25" customHeight="1">
      <c r="A831" s="19"/>
      <c r="C831" s="2"/>
    </row>
    <row r="832" spans="1:3" ht="14.25" customHeight="1">
      <c r="A832" s="19"/>
      <c r="C832" s="2"/>
    </row>
    <row r="833" spans="1:3" ht="14.25" customHeight="1">
      <c r="A833" s="19"/>
      <c r="C833" s="2"/>
    </row>
    <row r="834" spans="1:3" ht="14.25" customHeight="1">
      <c r="A834" s="19"/>
      <c r="C834" s="2"/>
    </row>
    <row r="835" spans="1:3" ht="14.25" customHeight="1">
      <c r="A835" s="19"/>
      <c r="C835" s="2"/>
    </row>
    <row r="836" spans="1:3" ht="14.25" customHeight="1">
      <c r="A836" s="19"/>
      <c r="C836" s="2"/>
    </row>
    <row r="837" spans="1:3" ht="14.25" customHeight="1">
      <c r="A837" s="19"/>
      <c r="C837" s="2"/>
    </row>
    <row r="838" spans="1:3" ht="14.25" customHeight="1">
      <c r="A838" s="19"/>
      <c r="C838" s="2"/>
    </row>
    <row r="839" spans="1:3" ht="14.25" customHeight="1">
      <c r="A839" s="19"/>
      <c r="C839" s="2"/>
    </row>
    <row r="840" spans="1:3" ht="14.25" customHeight="1">
      <c r="A840" s="19"/>
      <c r="C840" s="2"/>
    </row>
    <row r="841" spans="1:3" ht="14.25" customHeight="1">
      <c r="A841" s="19"/>
      <c r="C841" s="2"/>
    </row>
    <row r="842" spans="1:3" ht="14.25" customHeight="1">
      <c r="A842" s="19"/>
      <c r="C842" s="2"/>
    </row>
    <row r="843" spans="1:3" ht="14.25" customHeight="1">
      <c r="A843" s="19"/>
      <c r="C843" s="2"/>
    </row>
    <row r="844" spans="1:3" ht="14.25" customHeight="1">
      <c r="A844" s="19"/>
      <c r="C844" s="2"/>
    </row>
    <row r="845" spans="1:3" ht="14.25" customHeight="1">
      <c r="A845" s="19"/>
      <c r="C845" s="2"/>
    </row>
    <row r="846" spans="1:3" ht="14.25" customHeight="1">
      <c r="A846" s="19"/>
      <c r="C846" s="2"/>
    </row>
    <row r="847" spans="1:3" ht="14.25" customHeight="1">
      <c r="A847" s="19"/>
      <c r="C847" s="2"/>
    </row>
    <row r="848" spans="1:3" ht="14.25" customHeight="1">
      <c r="A848" s="19"/>
      <c r="C848" s="2"/>
    </row>
    <row r="849" spans="1:3" ht="14.25" customHeight="1">
      <c r="A849" s="19"/>
      <c r="C849" s="2"/>
    </row>
    <row r="850" spans="1:3" ht="14.25" customHeight="1">
      <c r="A850" s="19"/>
      <c r="C850" s="2"/>
    </row>
    <row r="851" spans="1:3" ht="14.25" customHeight="1">
      <c r="A851" s="19"/>
      <c r="C851" s="2"/>
    </row>
    <row r="852" spans="1:3" ht="14.25" customHeight="1">
      <c r="A852" s="19"/>
      <c r="C852" s="2"/>
    </row>
    <row r="853" spans="1:3" ht="14.25" customHeight="1">
      <c r="A853" s="19"/>
      <c r="C853" s="2"/>
    </row>
    <row r="854" spans="1:3" ht="14.25" customHeight="1">
      <c r="A854" s="19"/>
      <c r="C854" s="2"/>
    </row>
    <row r="855" spans="1:3" ht="14.25" customHeight="1">
      <c r="A855" s="19"/>
      <c r="C855" s="2"/>
    </row>
    <row r="856" spans="1:3" ht="14.25" customHeight="1">
      <c r="A856" s="19"/>
      <c r="C856" s="2"/>
    </row>
    <row r="857" spans="1:3" ht="14.25" customHeight="1">
      <c r="A857" s="19"/>
      <c r="C857" s="2"/>
    </row>
    <row r="858" spans="1:3" ht="14.25" customHeight="1">
      <c r="A858" s="19"/>
      <c r="C858" s="2"/>
    </row>
    <row r="859" spans="1:3" ht="14.25" customHeight="1">
      <c r="A859" s="19"/>
      <c r="C859" s="2"/>
    </row>
    <row r="860" spans="1:3" ht="14.25" customHeight="1">
      <c r="A860" s="19"/>
      <c r="C860" s="2"/>
    </row>
    <row r="861" spans="1:3" ht="14.25" customHeight="1">
      <c r="A861" s="19"/>
      <c r="C861" s="2"/>
    </row>
    <row r="862" spans="1:3" ht="14.25" customHeight="1">
      <c r="A862" s="19"/>
      <c r="C862" s="2"/>
    </row>
    <row r="863" spans="1:3" ht="14.25" customHeight="1">
      <c r="A863" s="19"/>
      <c r="C863" s="2"/>
    </row>
    <row r="864" spans="1:3" ht="14.25" customHeight="1">
      <c r="A864" s="19"/>
      <c r="C864" s="2"/>
    </row>
    <row r="865" spans="1:3" ht="14.25" customHeight="1">
      <c r="A865" s="19"/>
      <c r="C865" s="2"/>
    </row>
    <row r="866" spans="1:3" ht="14.25" customHeight="1">
      <c r="A866" s="19"/>
      <c r="C866" s="2"/>
    </row>
    <row r="867" spans="1:3" ht="14.25" customHeight="1">
      <c r="A867" s="19"/>
      <c r="C867" s="2"/>
    </row>
    <row r="868" spans="1:3" ht="14.25" customHeight="1">
      <c r="A868" s="19"/>
      <c r="C868" s="2"/>
    </row>
    <row r="869" spans="1:3" ht="14.25" customHeight="1">
      <c r="A869" s="19"/>
      <c r="C869" s="2"/>
    </row>
    <row r="870" spans="1:3" ht="14.25" customHeight="1">
      <c r="A870" s="19"/>
      <c r="C870" s="2"/>
    </row>
    <row r="871" spans="1:3" ht="14.25" customHeight="1">
      <c r="A871" s="19"/>
      <c r="C871" s="2"/>
    </row>
    <row r="872" spans="1:3" ht="14.25" customHeight="1">
      <c r="A872" s="19"/>
      <c r="C872" s="2"/>
    </row>
    <row r="873" spans="1:3" ht="14.25" customHeight="1">
      <c r="A873" s="19"/>
      <c r="C873" s="2"/>
    </row>
    <row r="874" spans="1:3" ht="14.25" customHeight="1">
      <c r="A874" s="19"/>
      <c r="C874" s="2"/>
    </row>
    <row r="875" spans="1:3" ht="14.25" customHeight="1">
      <c r="A875" s="19"/>
      <c r="C875" s="2"/>
    </row>
    <row r="876" spans="1:3" ht="14.25" customHeight="1">
      <c r="A876" s="19"/>
      <c r="C876" s="2"/>
    </row>
    <row r="877" spans="1:3" ht="14.25" customHeight="1">
      <c r="A877" s="19"/>
      <c r="C877" s="2"/>
    </row>
    <row r="878" spans="1:3" ht="14.25" customHeight="1">
      <c r="A878" s="19"/>
      <c r="C878" s="2"/>
    </row>
    <row r="879" spans="1:3" ht="14.25" customHeight="1">
      <c r="A879" s="19"/>
      <c r="C879" s="2"/>
    </row>
    <row r="880" spans="1:3" ht="14.25" customHeight="1">
      <c r="A880" s="19"/>
      <c r="C880" s="2"/>
    </row>
    <row r="881" spans="1:3" ht="14.25" customHeight="1">
      <c r="A881" s="19"/>
      <c r="C881" s="2"/>
    </row>
    <row r="882" spans="1:3" ht="14.25" customHeight="1">
      <c r="A882" s="19"/>
      <c r="C882" s="2"/>
    </row>
    <row r="883" spans="1:3" ht="14.25" customHeight="1">
      <c r="A883" s="19"/>
      <c r="C883" s="2"/>
    </row>
    <row r="884" spans="1:3" ht="14.25" customHeight="1">
      <c r="A884" s="19"/>
      <c r="C884" s="2"/>
    </row>
    <row r="885" spans="1:3" ht="14.25" customHeight="1">
      <c r="A885" s="19"/>
      <c r="C885" s="2"/>
    </row>
    <row r="886" spans="1:3" ht="14.25" customHeight="1">
      <c r="A886" s="19"/>
      <c r="C886" s="2"/>
    </row>
    <row r="887" spans="1:3" ht="14.25" customHeight="1">
      <c r="A887" s="19"/>
      <c r="C887" s="2"/>
    </row>
    <row r="888" spans="1:3" ht="14.25" customHeight="1">
      <c r="A888" s="19"/>
      <c r="C888" s="2"/>
    </row>
    <row r="889" spans="1:3" ht="14.25" customHeight="1">
      <c r="A889" s="19"/>
      <c r="C889" s="2"/>
    </row>
    <row r="890" spans="1:3" ht="14.25" customHeight="1">
      <c r="A890" s="19"/>
      <c r="C890" s="2"/>
    </row>
    <row r="891" spans="1:3" ht="14.25" customHeight="1">
      <c r="A891" s="19"/>
      <c r="C891" s="2"/>
    </row>
    <row r="892" spans="1:3" ht="14.25" customHeight="1">
      <c r="A892" s="19"/>
      <c r="C892" s="2"/>
    </row>
    <row r="893" spans="1:3" ht="14.25" customHeight="1">
      <c r="A893" s="19"/>
      <c r="C893" s="2"/>
    </row>
    <row r="894" spans="1:3" ht="14.25" customHeight="1">
      <c r="A894" s="19"/>
      <c r="C894" s="2"/>
    </row>
    <row r="895" spans="1:3" ht="14.25" customHeight="1">
      <c r="A895" s="19"/>
      <c r="C895" s="2"/>
    </row>
    <row r="896" spans="1:3" ht="14.25" customHeight="1">
      <c r="A896" s="19"/>
      <c r="C896" s="2"/>
    </row>
    <row r="897" spans="1:3" ht="14.25" customHeight="1">
      <c r="A897" s="19"/>
      <c r="C897" s="2"/>
    </row>
    <row r="898" spans="1:3" ht="14.25" customHeight="1">
      <c r="A898" s="19"/>
      <c r="C898" s="2"/>
    </row>
    <row r="899" spans="1:3" ht="14.25" customHeight="1">
      <c r="A899" s="19"/>
      <c r="C899" s="2"/>
    </row>
    <row r="900" spans="1:3" ht="14.25" customHeight="1">
      <c r="A900" s="19"/>
      <c r="C900" s="2"/>
    </row>
    <row r="901" spans="1:3" ht="14.25" customHeight="1">
      <c r="A901" s="19"/>
      <c r="C901" s="2"/>
    </row>
    <row r="902" spans="1:3" ht="14.25" customHeight="1">
      <c r="A902" s="19"/>
      <c r="C902" s="2"/>
    </row>
    <row r="903" spans="1:3" ht="14.25" customHeight="1">
      <c r="A903" s="19"/>
      <c r="C903" s="2"/>
    </row>
    <row r="904" spans="1:3" ht="14.25" customHeight="1">
      <c r="A904" s="19"/>
      <c r="C904" s="2"/>
    </row>
    <row r="905" spans="1:3" ht="14.25" customHeight="1">
      <c r="A905" s="19"/>
      <c r="C905" s="2"/>
    </row>
    <row r="906" spans="1:3" ht="14.25" customHeight="1">
      <c r="A906" s="19"/>
      <c r="C906" s="2"/>
    </row>
    <row r="907" spans="1:3" ht="14.25" customHeight="1">
      <c r="A907" s="19"/>
      <c r="C907" s="2"/>
    </row>
    <row r="908" spans="1:3" ht="14.25" customHeight="1">
      <c r="A908" s="19"/>
      <c r="C908" s="2"/>
    </row>
    <row r="909" spans="1:3" ht="14.25" customHeight="1">
      <c r="A909" s="19"/>
      <c r="C909" s="2"/>
    </row>
    <row r="910" spans="1:3" ht="14.25" customHeight="1">
      <c r="A910" s="19"/>
      <c r="C910" s="2"/>
    </row>
    <row r="911" spans="1:3" ht="14.25" customHeight="1">
      <c r="A911" s="19"/>
      <c r="C911" s="2"/>
    </row>
    <row r="912" spans="1:3" ht="14.25" customHeight="1">
      <c r="A912" s="19"/>
      <c r="C912" s="2"/>
    </row>
    <row r="913" spans="1:3" ht="14.25" customHeight="1">
      <c r="A913" s="19"/>
      <c r="C913" s="2"/>
    </row>
    <row r="914" spans="1:3" ht="14.25" customHeight="1">
      <c r="A914" s="19"/>
      <c r="C914" s="2"/>
    </row>
    <row r="915" spans="1:3" ht="14.25" customHeight="1">
      <c r="A915" s="19"/>
      <c r="C915" s="2"/>
    </row>
    <row r="916" spans="1:3" ht="14.25" customHeight="1">
      <c r="A916" s="19"/>
      <c r="C916" s="2"/>
    </row>
    <row r="917" spans="1:3" ht="14.25" customHeight="1">
      <c r="A917" s="19"/>
      <c r="C917" s="2"/>
    </row>
    <row r="918" spans="1:3" ht="14.25" customHeight="1">
      <c r="A918" s="19"/>
      <c r="C918" s="2"/>
    </row>
    <row r="919" spans="1:3" ht="14.25" customHeight="1">
      <c r="A919" s="19"/>
      <c r="C919" s="2"/>
    </row>
    <row r="920" spans="1:3" ht="14.25" customHeight="1">
      <c r="A920" s="19"/>
      <c r="C920" s="2"/>
    </row>
    <row r="921" spans="1:3" ht="14.25" customHeight="1">
      <c r="A921" s="19"/>
      <c r="C921" s="2"/>
    </row>
    <row r="922" spans="1:3" ht="14.25" customHeight="1">
      <c r="A922" s="19"/>
      <c r="C922" s="2"/>
    </row>
    <row r="923" spans="1:3" ht="14.25" customHeight="1">
      <c r="A923" s="19"/>
      <c r="C923" s="2"/>
    </row>
    <row r="924" spans="1:3" ht="14.25" customHeight="1">
      <c r="A924" s="19"/>
      <c r="C924" s="2"/>
    </row>
    <row r="925" spans="1:3" ht="14.25" customHeight="1">
      <c r="A925" s="19"/>
      <c r="C925" s="2"/>
    </row>
    <row r="926" spans="1:3" ht="14.25" customHeight="1">
      <c r="A926" s="19"/>
      <c r="C926" s="2"/>
    </row>
    <row r="927" spans="1:3" ht="14.25" customHeight="1">
      <c r="A927" s="19"/>
      <c r="C927" s="2"/>
    </row>
    <row r="928" spans="1:3" ht="14.25" customHeight="1">
      <c r="A928" s="19"/>
      <c r="C928" s="2"/>
    </row>
    <row r="929" spans="1:3" ht="14.25" customHeight="1">
      <c r="A929" s="19"/>
      <c r="C929" s="2"/>
    </row>
    <row r="930" spans="1:3" ht="14.25" customHeight="1">
      <c r="A930" s="19"/>
      <c r="C930" s="2"/>
    </row>
    <row r="931" spans="1:3" ht="14.25" customHeight="1">
      <c r="A931" s="19"/>
      <c r="C931" s="2"/>
    </row>
    <row r="932" spans="1:3" ht="14.25" customHeight="1">
      <c r="A932" s="19"/>
      <c r="C932" s="2"/>
    </row>
    <row r="933" spans="1:3" ht="14.25" customHeight="1">
      <c r="A933" s="19"/>
      <c r="C933" s="2"/>
    </row>
    <row r="934" spans="1:3" ht="14.25" customHeight="1">
      <c r="A934" s="19"/>
      <c r="C934" s="2"/>
    </row>
    <row r="935" spans="1:3" ht="14.25" customHeight="1">
      <c r="A935" s="19"/>
      <c r="C935" s="2"/>
    </row>
    <row r="936" spans="1:3" ht="14.25" customHeight="1">
      <c r="A936" s="19"/>
      <c r="C936" s="2"/>
    </row>
    <row r="937" spans="1:3" ht="14.25" customHeight="1">
      <c r="A937" s="19"/>
      <c r="C937" s="2"/>
    </row>
    <row r="938" spans="1:3" ht="14.25" customHeight="1">
      <c r="A938" s="19"/>
      <c r="C938" s="2"/>
    </row>
    <row r="939" spans="1:3" ht="14.25" customHeight="1">
      <c r="A939" s="19"/>
      <c r="C939" s="2"/>
    </row>
    <row r="940" spans="1:3" ht="14.25" customHeight="1">
      <c r="A940" s="19"/>
      <c r="C940" s="2"/>
    </row>
    <row r="941" spans="1:3" ht="14.25" customHeight="1">
      <c r="A941" s="19"/>
      <c r="C941" s="2"/>
    </row>
    <row r="942" spans="1:3" ht="14.25" customHeight="1">
      <c r="A942" s="19"/>
      <c r="C942" s="2"/>
    </row>
    <row r="943" spans="1:3" ht="14.25" customHeight="1">
      <c r="A943" s="19"/>
      <c r="C943" s="2"/>
    </row>
    <row r="944" spans="1:3" ht="14.25" customHeight="1">
      <c r="A944" s="19"/>
      <c r="C944" s="2"/>
    </row>
    <row r="945" spans="1:3" ht="14.25" customHeight="1">
      <c r="A945" s="19"/>
      <c r="C945" s="2"/>
    </row>
    <row r="946" spans="1:3" ht="14.25" customHeight="1">
      <c r="A946" s="19"/>
      <c r="C946" s="2"/>
    </row>
    <row r="947" spans="1:3" ht="14.25" customHeight="1">
      <c r="A947" s="19"/>
      <c r="C947" s="2"/>
    </row>
    <row r="948" spans="1:3" ht="14.25" customHeight="1">
      <c r="A948" s="19"/>
      <c r="C948" s="2"/>
    </row>
    <row r="949" spans="1:3" ht="14.25" customHeight="1">
      <c r="A949" s="19"/>
      <c r="C949" s="2"/>
    </row>
    <row r="950" spans="1:3" ht="14.25" customHeight="1">
      <c r="A950" s="19"/>
      <c r="C950" s="2"/>
    </row>
    <row r="951" spans="1:3" ht="14.25" customHeight="1">
      <c r="A951" s="19"/>
      <c r="C951" s="2"/>
    </row>
    <row r="952" spans="1:3" ht="14.25" customHeight="1">
      <c r="A952" s="19"/>
      <c r="C952" s="2"/>
    </row>
    <row r="953" spans="1:3" ht="14.25" customHeight="1">
      <c r="A953" s="19"/>
      <c r="C953" s="2"/>
    </row>
    <row r="954" spans="1:3" ht="14.25" customHeight="1">
      <c r="A954" s="19"/>
      <c r="C954" s="2"/>
    </row>
    <row r="955" spans="1:3" ht="14.25" customHeight="1">
      <c r="A955" s="19"/>
      <c r="C955" s="2"/>
    </row>
    <row r="956" spans="1:3" ht="14.25" customHeight="1">
      <c r="A956" s="19"/>
      <c r="C956" s="2"/>
    </row>
    <row r="957" spans="1:3" ht="14.25" customHeight="1">
      <c r="A957" s="19"/>
      <c r="C957" s="2"/>
    </row>
    <row r="958" spans="1:3" ht="14.25" customHeight="1">
      <c r="A958" s="19"/>
      <c r="C958" s="2"/>
    </row>
    <row r="959" spans="1:3" ht="14.25" customHeight="1">
      <c r="A959" s="19"/>
      <c r="C959" s="2"/>
    </row>
    <row r="960" spans="1:3" ht="14.25" customHeight="1">
      <c r="A960" s="19"/>
      <c r="C960" s="2"/>
    </row>
    <row r="961" spans="1:3" ht="14.25" customHeight="1">
      <c r="A961" s="19"/>
      <c r="C961" s="2"/>
    </row>
    <row r="962" spans="1:3" ht="14.25" customHeight="1">
      <c r="A962" s="19"/>
      <c r="C962" s="2"/>
    </row>
    <row r="963" spans="1:3" ht="14.25" customHeight="1">
      <c r="A963" s="19"/>
      <c r="C963" s="2"/>
    </row>
    <row r="964" spans="1:3" ht="14.25" customHeight="1">
      <c r="A964" s="19"/>
      <c r="C964" s="2"/>
    </row>
    <row r="965" spans="1:3" ht="14.25" customHeight="1">
      <c r="A965" s="19"/>
      <c r="C965" s="2"/>
    </row>
    <row r="966" spans="1:3" ht="14.25" customHeight="1">
      <c r="A966" s="19"/>
      <c r="C966" s="2"/>
    </row>
    <row r="967" spans="1:3" ht="14.25" customHeight="1">
      <c r="A967" s="19"/>
      <c r="C967" s="2"/>
    </row>
    <row r="968" spans="1:3" ht="14.25" customHeight="1">
      <c r="A968" s="19"/>
      <c r="C968" s="2"/>
    </row>
    <row r="969" spans="1:3" ht="14.25" customHeight="1">
      <c r="A969" s="19"/>
      <c r="C969" s="2"/>
    </row>
    <row r="970" spans="1:3" ht="14.25" customHeight="1">
      <c r="A970" s="19"/>
      <c r="C970" s="2"/>
    </row>
    <row r="971" spans="1:3" ht="14.25" customHeight="1">
      <c r="A971" s="19"/>
      <c r="C971" s="2"/>
    </row>
    <row r="972" spans="1:3" ht="14.25" customHeight="1">
      <c r="A972" s="19"/>
      <c r="C972" s="2"/>
    </row>
    <row r="973" spans="1:3" ht="14.25" customHeight="1">
      <c r="A973" s="19"/>
      <c r="C973" s="2"/>
    </row>
    <row r="974" spans="1:3" ht="14.25" customHeight="1">
      <c r="A974" s="19"/>
      <c r="C974" s="2"/>
    </row>
    <row r="975" spans="1:3" ht="14.25" customHeight="1">
      <c r="A975" s="19"/>
      <c r="C975" s="2"/>
    </row>
    <row r="976" spans="1:3" ht="14.25" customHeight="1">
      <c r="A976" s="19"/>
      <c r="C976" s="2"/>
    </row>
    <row r="977" spans="1:3" ht="14.25" customHeight="1">
      <c r="A977" s="19"/>
      <c r="C977" s="2"/>
    </row>
    <row r="978" spans="1:3" ht="14.25" customHeight="1">
      <c r="A978" s="19"/>
      <c r="C978" s="2"/>
    </row>
    <row r="979" spans="1:3" ht="14.25" customHeight="1">
      <c r="A979" s="19"/>
      <c r="C979" s="2"/>
    </row>
    <row r="980" spans="1:3" ht="14.25" customHeight="1">
      <c r="A980" s="19"/>
      <c r="C980" s="2"/>
    </row>
    <row r="981" spans="1:3" ht="14.25" customHeight="1">
      <c r="A981" s="19"/>
      <c r="C981" s="2"/>
    </row>
    <row r="982" spans="1:3" ht="14.25" customHeight="1">
      <c r="A982" s="19"/>
      <c r="C982" s="2"/>
    </row>
    <row r="983" spans="1:3" ht="14.25" customHeight="1">
      <c r="A983" s="19"/>
      <c r="C983" s="2"/>
    </row>
    <row r="984" spans="1:3" ht="14.25" customHeight="1">
      <c r="A984" s="19"/>
      <c r="C984" s="2"/>
    </row>
    <row r="985" spans="1:3" ht="14.25" customHeight="1">
      <c r="A985" s="19"/>
      <c r="C985" s="2"/>
    </row>
    <row r="986" spans="1:3" ht="14.25" customHeight="1">
      <c r="A986" s="19"/>
      <c r="C986" s="2"/>
    </row>
    <row r="987" spans="1:3" ht="14.25" customHeight="1">
      <c r="A987" s="19"/>
      <c r="C987" s="2"/>
    </row>
    <row r="988" spans="1:3" ht="14.25" customHeight="1">
      <c r="A988" s="19"/>
      <c r="C988" s="2"/>
    </row>
    <row r="989" spans="1:3" ht="14.25" customHeight="1">
      <c r="A989" s="19"/>
      <c r="C989" s="2"/>
    </row>
    <row r="990" spans="1:3" ht="14.25" customHeight="1">
      <c r="A990" s="19"/>
      <c r="C990" s="2"/>
    </row>
    <row r="991" spans="1:3" ht="14.25" customHeight="1">
      <c r="A991" s="19"/>
      <c r="C991" s="2"/>
    </row>
    <row r="992" spans="1:3" ht="14.25" customHeight="1">
      <c r="A992" s="19"/>
      <c r="C992" s="2"/>
    </row>
    <row r="993" spans="1:3" ht="14.25" customHeight="1">
      <c r="A993" s="19"/>
      <c r="C993" s="2"/>
    </row>
    <row r="994" spans="1:3" ht="14.25" customHeight="1">
      <c r="A994" s="19"/>
      <c r="C994" s="2"/>
    </row>
    <row r="995" spans="1:3" ht="14.25" customHeight="1">
      <c r="A995" s="19"/>
      <c r="C995" s="2"/>
    </row>
    <row r="996" spans="1:3" ht="14.25" customHeight="1">
      <c r="A996" s="19"/>
      <c r="C996" s="2"/>
    </row>
    <row r="997" spans="1:3" ht="14.25" customHeight="1">
      <c r="A997" s="19"/>
      <c r="C997" s="2"/>
    </row>
    <row r="998" spans="1:3" ht="14.25" customHeight="1">
      <c r="A998" s="19"/>
      <c r="C998" s="2"/>
    </row>
    <row r="999" spans="1:3" ht="14.25" customHeight="1">
      <c r="A999" s="19"/>
      <c r="C999" s="2"/>
    </row>
    <row r="1000" spans="1:3" ht="14.25" customHeight="1">
      <c r="A1000" s="19"/>
      <c r="C1000" s="2"/>
    </row>
  </sheetData>
  <conditionalFormatting sqref="L20:L26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28:L31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dataValidations count="3">
    <dataValidation type="decimal" allowBlank="1" showErrorMessage="1" sqref="E3:K3 D18:D19 M7 M14 E6 K6:K7 F6:J6" xr:uid="{00000000-0002-0000-0100-000000000000}">
      <formula1>100</formula1>
      <formula2>300</formula2>
    </dataValidation>
    <dataValidation type="decimal" allowBlank="1" showErrorMessage="1" sqref="E27:K27 F5 I5 K5" xr:uid="{00000000-0002-0000-0100-000001000000}">
      <formula1>50</formula1>
      <formula2>300</formula2>
    </dataValidation>
    <dataValidation type="decimal" allowBlank="1" showErrorMessage="1" sqref="H5 G5 E7 F7:J7 J5" xr:uid="{B34893E1-661C-AD47-B2D6-DB34C101C3B0}">
      <formula1>0</formula1>
      <formula2>300</formula2>
    </dataValidation>
  </dataValidations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000"/>
  <sheetViews>
    <sheetView workbookViewId="0">
      <pane xSplit="4" ySplit="2" topLeftCell="E38" activePane="bottomRight" state="frozen"/>
      <selection pane="bottomRight" activeCell="H67" sqref="H67"/>
      <selection pane="bottomLeft" activeCell="A3" sqref="A3"/>
      <selection pane="topRight" activeCell="E1" sqref="E1"/>
    </sheetView>
  </sheetViews>
  <sheetFormatPr defaultColWidth="14.42578125" defaultRowHeight="15" customHeight="1"/>
  <cols>
    <col min="1" max="1" width="8.85546875" customWidth="1"/>
    <col min="2" max="2" width="34.85546875" customWidth="1"/>
    <col min="3" max="3" width="19.42578125" customWidth="1"/>
    <col min="4" max="4" width="18.140625" customWidth="1"/>
    <col min="5" max="5" width="20.85546875" customWidth="1"/>
    <col min="6" max="6" width="7.85546875" customWidth="1"/>
    <col min="7" max="7" width="72.140625" customWidth="1"/>
    <col min="8" max="19" width="13.42578125" customWidth="1"/>
    <col min="20" max="20" width="23.140625" customWidth="1"/>
    <col min="21" max="21" width="9.140625" customWidth="1"/>
  </cols>
  <sheetData>
    <row r="1" spans="1:21" ht="14.25" customHeight="1">
      <c r="A1" s="1" t="s">
        <v>0</v>
      </c>
      <c r="C1" s="2"/>
      <c r="E1" s="3" t="s">
        <v>1</v>
      </c>
    </row>
    <row r="2" spans="1:21" ht="14.25" customHeight="1">
      <c r="A2" s="4">
        <v>1</v>
      </c>
      <c r="B2" s="5" t="s">
        <v>3</v>
      </c>
      <c r="C2" s="6" t="s">
        <v>4</v>
      </c>
      <c r="D2" s="5" t="s">
        <v>5</v>
      </c>
      <c r="E2" s="5" t="s">
        <v>6</v>
      </c>
      <c r="F2" s="5"/>
      <c r="G2" s="3" t="s">
        <v>9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</row>
    <row r="3" spans="1:21" ht="14.25" customHeight="1">
      <c r="A3" s="1" t="s">
        <v>10</v>
      </c>
      <c r="B3" s="3" t="s">
        <v>11</v>
      </c>
      <c r="C3" s="8" t="s">
        <v>12</v>
      </c>
      <c r="D3" s="3"/>
      <c r="E3" s="9">
        <v>77</v>
      </c>
      <c r="F3" s="2"/>
      <c r="G3" s="12" t="s">
        <v>13</v>
      </c>
    </row>
    <row r="4" spans="1:21" ht="14.25" customHeight="1">
      <c r="A4" s="1" t="s">
        <v>14</v>
      </c>
      <c r="B4" s="3" t="s">
        <v>15</v>
      </c>
      <c r="C4" s="8" t="s">
        <v>16</v>
      </c>
      <c r="D4" s="3"/>
      <c r="E4" s="9">
        <v>100</v>
      </c>
      <c r="F4" s="2"/>
      <c r="G4" s="14" t="s">
        <v>17</v>
      </c>
    </row>
    <row r="5" spans="1:21" ht="14.25" customHeight="1">
      <c r="A5" s="1" t="s">
        <v>18</v>
      </c>
      <c r="B5" s="3" t="s">
        <v>19</v>
      </c>
      <c r="C5" s="8" t="s">
        <v>20</v>
      </c>
      <c r="D5" s="3"/>
      <c r="E5" s="9">
        <v>46</v>
      </c>
      <c r="F5" s="2"/>
      <c r="G5" s="15" t="s">
        <v>21</v>
      </c>
    </row>
    <row r="6" spans="1:21" ht="14.25" customHeight="1">
      <c r="A6" s="1" t="s">
        <v>22</v>
      </c>
      <c r="B6" s="3" t="s">
        <v>23</v>
      </c>
      <c r="C6" s="8" t="s">
        <v>24</v>
      </c>
      <c r="D6" s="3"/>
      <c r="E6" s="11">
        <v>20</v>
      </c>
      <c r="F6" s="2"/>
    </row>
    <row r="7" spans="1:21" ht="14.25" customHeight="1">
      <c r="A7" s="1" t="s">
        <v>25</v>
      </c>
      <c r="B7" s="3" t="s">
        <v>26</v>
      </c>
      <c r="C7" s="8"/>
      <c r="D7" s="3"/>
      <c r="E7" s="16">
        <v>0.06</v>
      </c>
      <c r="F7" s="17"/>
      <c r="H7" s="3" t="s">
        <v>27</v>
      </c>
      <c r="I7" s="3" t="s">
        <v>28</v>
      </c>
      <c r="J7" s="3" t="s">
        <v>29</v>
      </c>
      <c r="K7" s="3" t="s">
        <v>30</v>
      </c>
      <c r="L7" s="3" t="s">
        <v>31</v>
      </c>
      <c r="M7" s="3" t="s">
        <v>32</v>
      </c>
      <c r="N7" s="3" t="s">
        <v>33</v>
      </c>
      <c r="O7" s="3" t="s">
        <v>34</v>
      </c>
      <c r="P7" s="3" t="s">
        <v>35</v>
      </c>
      <c r="Q7" s="3" t="s">
        <v>36</v>
      </c>
      <c r="R7" s="3" t="s">
        <v>37</v>
      </c>
      <c r="S7" s="3" t="s">
        <v>38</v>
      </c>
    </row>
    <row r="8" spans="1:21" ht="14.25" customHeight="1">
      <c r="A8" s="1" t="s">
        <v>39</v>
      </c>
      <c r="B8" s="3" t="s">
        <v>40</v>
      </c>
      <c r="C8" s="8"/>
      <c r="D8" s="3"/>
      <c r="G8" s="3" t="s">
        <v>41</v>
      </c>
      <c r="H8" s="18">
        <v>0</v>
      </c>
      <c r="I8" s="18">
        <v>0</v>
      </c>
      <c r="J8" s="18">
        <v>0</v>
      </c>
      <c r="K8" s="18">
        <v>6.6666666666666666E-2</v>
      </c>
      <c r="L8" s="18">
        <v>0.1</v>
      </c>
      <c r="M8" s="18">
        <v>0.2</v>
      </c>
      <c r="N8" s="18">
        <v>0.26666666666666666</v>
      </c>
      <c r="O8" s="18">
        <v>0.2</v>
      </c>
      <c r="P8" s="18">
        <v>0.1</v>
      </c>
      <c r="Q8" s="18">
        <v>6.6666666666666666E-2</v>
      </c>
      <c r="R8" s="18">
        <v>0</v>
      </c>
      <c r="S8" s="18">
        <v>0</v>
      </c>
    </row>
    <row r="9" spans="1:21" ht="14.25" customHeight="1">
      <c r="A9" s="19" t="s">
        <v>42</v>
      </c>
      <c r="B9" s="20" t="s">
        <v>43</v>
      </c>
      <c r="C9" s="2" t="s">
        <v>44</v>
      </c>
      <c r="D9" s="21">
        <v>790.40660492764744</v>
      </c>
      <c r="E9" s="22">
        <f t="shared" ref="E9:E10" si="0">$D9</f>
        <v>790.40660492764744</v>
      </c>
      <c r="F9" s="8"/>
      <c r="G9" s="20" t="s">
        <v>45</v>
      </c>
      <c r="H9" s="23">
        <f t="shared" ref="H9:S9" si="1">$D9*H$8</f>
        <v>0</v>
      </c>
      <c r="I9" s="23">
        <f t="shared" si="1"/>
        <v>0</v>
      </c>
      <c r="J9" s="23">
        <f t="shared" si="1"/>
        <v>0</v>
      </c>
      <c r="K9" s="23">
        <f t="shared" si="1"/>
        <v>52.69377366184316</v>
      </c>
      <c r="L9" s="23">
        <f t="shared" si="1"/>
        <v>79.040660492764744</v>
      </c>
      <c r="M9" s="23">
        <f t="shared" si="1"/>
        <v>158.08132098552949</v>
      </c>
      <c r="N9" s="23">
        <f t="shared" si="1"/>
        <v>210.77509464737264</v>
      </c>
      <c r="O9" s="23">
        <f t="shared" si="1"/>
        <v>158.08132098552949</v>
      </c>
      <c r="P9" s="23">
        <f t="shared" si="1"/>
        <v>79.040660492764744</v>
      </c>
      <c r="Q9" s="23">
        <f t="shared" si="1"/>
        <v>52.69377366184316</v>
      </c>
      <c r="R9" s="23">
        <f t="shared" si="1"/>
        <v>0</v>
      </c>
      <c r="S9" s="23">
        <f t="shared" si="1"/>
        <v>0</v>
      </c>
    </row>
    <row r="10" spans="1:21" ht="14.25" customHeight="1">
      <c r="A10" s="19" t="s">
        <v>46</v>
      </c>
      <c r="B10" s="20" t="s">
        <v>47</v>
      </c>
      <c r="C10" s="2" t="s">
        <v>48</v>
      </c>
      <c r="D10" s="24">
        <v>2472</v>
      </c>
      <c r="E10" s="9">
        <f t="shared" si="0"/>
        <v>2472</v>
      </c>
      <c r="F10" s="8"/>
      <c r="G10" s="20" t="s">
        <v>49</v>
      </c>
      <c r="H10" s="23">
        <f t="shared" ref="H10:S10" si="2">$D10*H$8</f>
        <v>0</v>
      </c>
      <c r="I10" s="23">
        <f t="shared" si="2"/>
        <v>0</v>
      </c>
      <c r="J10" s="23">
        <f t="shared" si="2"/>
        <v>0</v>
      </c>
      <c r="K10" s="23">
        <f t="shared" si="2"/>
        <v>164.8</v>
      </c>
      <c r="L10" s="23">
        <f t="shared" si="2"/>
        <v>247.20000000000002</v>
      </c>
      <c r="M10" s="23">
        <f t="shared" si="2"/>
        <v>494.40000000000003</v>
      </c>
      <c r="N10" s="23">
        <f t="shared" si="2"/>
        <v>659.2</v>
      </c>
      <c r="O10" s="23">
        <f t="shared" si="2"/>
        <v>494.40000000000003</v>
      </c>
      <c r="P10" s="23">
        <f t="shared" si="2"/>
        <v>247.20000000000002</v>
      </c>
      <c r="Q10" s="23">
        <f t="shared" si="2"/>
        <v>164.8</v>
      </c>
      <c r="R10" s="23">
        <f t="shared" si="2"/>
        <v>0</v>
      </c>
      <c r="S10" s="23">
        <f t="shared" si="2"/>
        <v>0</v>
      </c>
    </row>
    <row r="11" spans="1:21" ht="14.25" customHeight="1">
      <c r="A11" s="1" t="s">
        <v>50</v>
      </c>
      <c r="B11" s="3" t="s">
        <v>51</v>
      </c>
      <c r="C11" s="8"/>
      <c r="D11" s="25"/>
      <c r="G11" s="3" t="s">
        <v>52</v>
      </c>
      <c r="H11" s="26">
        <f t="shared" ref="H11:S11" si="3">1/12</f>
        <v>8.3333333333333329E-2</v>
      </c>
      <c r="I11" s="26">
        <f t="shared" si="3"/>
        <v>8.3333333333333329E-2</v>
      </c>
      <c r="J11" s="26">
        <f t="shared" si="3"/>
        <v>8.3333333333333329E-2</v>
      </c>
      <c r="K11" s="26">
        <f t="shared" si="3"/>
        <v>8.3333333333333329E-2</v>
      </c>
      <c r="L11" s="26">
        <f t="shared" si="3"/>
        <v>8.3333333333333329E-2</v>
      </c>
      <c r="M11" s="26">
        <f t="shared" si="3"/>
        <v>8.3333333333333329E-2</v>
      </c>
      <c r="N11" s="26">
        <f t="shared" si="3"/>
        <v>8.3333333333333329E-2</v>
      </c>
      <c r="O11" s="26">
        <f t="shared" si="3"/>
        <v>8.3333333333333329E-2</v>
      </c>
      <c r="P11" s="26">
        <f t="shared" si="3"/>
        <v>8.3333333333333329E-2</v>
      </c>
      <c r="Q11" s="26">
        <f t="shared" si="3"/>
        <v>8.3333333333333329E-2</v>
      </c>
      <c r="R11" s="26">
        <f t="shared" si="3"/>
        <v>8.3333333333333329E-2</v>
      </c>
      <c r="S11" s="26">
        <f t="shared" si="3"/>
        <v>8.3333333333333329E-2</v>
      </c>
      <c r="T11" s="3"/>
    </row>
    <row r="12" spans="1:21" ht="14.25" customHeight="1">
      <c r="A12" s="19" t="s">
        <v>42</v>
      </c>
      <c r="B12" s="20" t="s">
        <v>53</v>
      </c>
      <c r="C12" s="2" t="s">
        <v>44</v>
      </c>
      <c r="D12" s="24">
        <v>845</v>
      </c>
      <c r="E12" s="9">
        <v>0</v>
      </c>
      <c r="F12" s="8"/>
      <c r="G12" s="20" t="s">
        <v>54</v>
      </c>
      <c r="H12" s="23">
        <f t="shared" ref="H12:S12" si="4">$D12*H$11</f>
        <v>70.416666666666657</v>
      </c>
      <c r="I12" s="23">
        <f t="shared" si="4"/>
        <v>70.416666666666657</v>
      </c>
      <c r="J12" s="23">
        <f t="shared" si="4"/>
        <v>70.416666666666657</v>
      </c>
      <c r="K12" s="23">
        <f t="shared" si="4"/>
        <v>70.416666666666657</v>
      </c>
      <c r="L12" s="23">
        <f t="shared" si="4"/>
        <v>70.416666666666657</v>
      </c>
      <c r="M12" s="23">
        <f t="shared" si="4"/>
        <v>70.416666666666657</v>
      </c>
      <c r="N12" s="23">
        <f t="shared" si="4"/>
        <v>70.416666666666657</v>
      </c>
      <c r="O12" s="23">
        <f t="shared" si="4"/>
        <v>70.416666666666657</v>
      </c>
      <c r="P12" s="23">
        <f t="shared" si="4"/>
        <v>70.416666666666657</v>
      </c>
      <c r="Q12" s="23">
        <f t="shared" si="4"/>
        <v>70.416666666666657</v>
      </c>
      <c r="R12" s="23">
        <f t="shared" si="4"/>
        <v>70.416666666666657</v>
      </c>
      <c r="S12" s="23">
        <f t="shared" si="4"/>
        <v>70.416666666666657</v>
      </c>
    </row>
    <row r="13" spans="1:21" ht="14.25" customHeight="1">
      <c r="A13" s="19" t="s">
        <v>46</v>
      </c>
      <c r="B13" s="20" t="s">
        <v>55</v>
      </c>
      <c r="C13" s="2" t="s">
        <v>48</v>
      </c>
      <c r="D13" s="24">
        <v>821</v>
      </c>
      <c r="E13" s="9">
        <v>0</v>
      </c>
      <c r="F13" s="8"/>
      <c r="G13" s="20" t="s">
        <v>56</v>
      </c>
      <c r="H13" s="23">
        <f t="shared" ref="H13:S13" si="5">$D13*H$11</f>
        <v>68.416666666666657</v>
      </c>
      <c r="I13" s="23">
        <f t="shared" si="5"/>
        <v>68.416666666666657</v>
      </c>
      <c r="J13" s="23">
        <f t="shared" si="5"/>
        <v>68.416666666666657</v>
      </c>
      <c r="K13" s="23">
        <f t="shared" si="5"/>
        <v>68.416666666666657</v>
      </c>
      <c r="L13" s="23">
        <f t="shared" si="5"/>
        <v>68.416666666666657</v>
      </c>
      <c r="M13" s="23">
        <f t="shared" si="5"/>
        <v>68.416666666666657</v>
      </c>
      <c r="N13" s="23">
        <f t="shared" si="5"/>
        <v>68.416666666666657</v>
      </c>
      <c r="O13" s="23">
        <f t="shared" si="5"/>
        <v>68.416666666666657</v>
      </c>
      <c r="P13" s="23">
        <f t="shared" si="5"/>
        <v>68.416666666666657</v>
      </c>
      <c r="Q13" s="23">
        <f t="shared" si="5"/>
        <v>68.416666666666657</v>
      </c>
      <c r="R13" s="23">
        <f t="shared" si="5"/>
        <v>68.416666666666657</v>
      </c>
      <c r="S13" s="23">
        <f t="shared" si="5"/>
        <v>68.416666666666657</v>
      </c>
    </row>
    <row r="14" spans="1:21" ht="14.25" customHeight="1">
      <c r="A14" s="1" t="s">
        <v>57</v>
      </c>
      <c r="B14" s="3" t="s">
        <v>58</v>
      </c>
      <c r="C14" s="8"/>
      <c r="G14" s="3" t="s">
        <v>59</v>
      </c>
      <c r="H14" s="3" t="s">
        <v>27</v>
      </c>
      <c r="I14" s="3" t="s">
        <v>28</v>
      </c>
      <c r="J14" s="3" t="s">
        <v>29</v>
      </c>
      <c r="K14" s="3" t="s">
        <v>30</v>
      </c>
      <c r="L14" s="3" t="s">
        <v>31</v>
      </c>
      <c r="M14" s="3" t="s">
        <v>32</v>
      </c>
      <c r="N14" s="3" t="s">
        <v>33</v>
      </c>
      <c r="O14" s="3" t="s">
        <v>34</v>
      </c>
      <c r="P14" s="3" t="s">
        <v>35</v>
      </c>
      <c r="Q14" s="3" t="s">
        <v>36</v>
      </c>
      <c r="R14" s="3" t="s">
        <v>37</v>
      </c>
      <c r="S14" s="3" t="s">
        <v>38</v>
      </c>
    </row>
    <row r="15" spans="1:21" ht="14.25" customHeight="1">
      <c r="A15" s="19" t="s">
        <v>60</v>
      </c>
      <c r="B15" s="20" t="s">
        <v>61</v>
      </c>
      <c r="C15" s="2" t="s">
        <v>44</v>
      </c>
      <c r="D15" s="27">
        <f t="shared" ref="D15:E15" si="6">D9+D12</f>
        <v>1635.4066049276475</v>
      </c>
      <c r="E15" s="27">
        <f t="shared" si="6"/>
        <v>790.40660492764744</v>
      </c>
      <c r="G15" s="20" t="s">
        <v>62</v>
      </c>
      <c r="H15" s="23">
        <f t="shared" ref="H15:S15" si="7">H9+H12</f>
        <v>70.416666666666657</v>
      </c>
      <c r="I15" s="23">
        <f t="shared" si="7"/>
        <v>70.416666666666657</v>
      </c>
      <c r="J15" s="23">
        <f t="shared" si="7"/>
        <v>70.416666666666657</v>
      </c>
      <c r="K15" s="23">
        <f t="shared" si="7"/>
        <v>123.11044032850981</v>
      </c>
      <c r="L15" s="23">
        <f t="shared" si="7"/>
        <v>149.4573271594314</v>
      </c>
      <c r="M15" s="23">
        <f t="shared" si="7"/>
        <v>228.49798765219614</v>
      </c>
      <c r="N15" s="23">
        <f t="shared" si="7"/>
        <v>281.1917613140393</v>
      </c>
      <c r="O15" s="23">
        <f t="shared" si="7"/>
        <v>228.49798765219614</v>
      </c>
      <c r="P15" s="23">
        <f t="shared" si="7"/>
        <v>149.4573271594314</v>
      </c>
      <c r="Q15" s="23">
        <f t="shared" si="7"/>
        <v>123.11044032850981</v>
      </c>
      <c r="R15" s="23">
        <f t="shared" si="7"/>
        <v>70.416666666666657</v>
      </c>
      <c r="S15" s="23">
        <f t="shared" si="7"/>
        <v>70.416666666666657</v>
      </c>
    </row>
    <row r="16" spans="1:21" ht="14.25" customHeight="1">
      <c r="A16" s="19" t="s">
        <v>63</v>
      </c>
      <c r="B16" s="20" t="s">
        <v>64</v>
      </c>
      <c r="C16" s="2" t="s">
        <v>48</v>
      </c>
      <c r="D16" s="28">
        <f t="shared" ref="D16:E16" si="8">D10+D13</f>
        <v>3293</v>
      </c>
      <c r="E16" s="28">
        <f t="shared" si="8"/>
        <v>2472</v>
      </c>
      <c r="G16" s="20" t="s">
        <v>65</v>
      </c>
      <c r="H16" s="23">
        <f t="shared" ref="H16:S16" si="9">H10+H13</f>
        <v>68.416666666666657</v>
      </c>
      <c r="I16" s="23">
        <f t="shared" si="9"/>
        <v>68.416666666666657</v>
      </c>
      <c r="J16" s="23">
        <f t="shared" si="9"/>
        <v>68.416666666666657</v>
      </c>
      <c r="K16" s="23">
        <f t="shared" si="9"/>
        <v>233.21666666666667</v>
      </c>
      <c r="L16" s="23">
        <f t="shared" si="9"/>
        <v>315.61666666666667</v>
      </c>
      <c r="M16" s="23">
        <f t="shared" si="9"/>
        <v>562.81666666666672</v>
      </c>
      <c r="N16" s="23">
        <f t="shared" si="9"/>
        <v>727.61666666666667</v>
      </c>
      <c r="O16" s="23">
        <f t="shared" si="9"/>
        <v>562.81666666666672</v>
      </c>
      <c r="P16" s="23">
        <f t="shared" si="9"/>
        <v>315.61666666666667</v>
      </c>
      <c r="Q16" s="23">
        <f t="shared" si="9"/>
        <v>233.21666666666667</v>
      </c>
      <c r="R16" s="23">
        <f t="shared" si="9"/>
        <v>68.416666666666657</v>
      </c>
      <c r="S16" s="23">
        <f t="shared" si="9"/>
        <v>68.416666666666657</v>
      </c>
    </row>
    <row r="17" spans="1:17" ht="14.25" customHeight="1">
      <c r="A17" s="19"/>
      <c r="C17" s="2"/>
      <c r="N17" s="29">
        <f>N9/30</f>
        <v>7.0258364882457549</v>
      </c>
      <c r="Q17" s="3"/>
    </row>
    <row r="18" spans="1:17" ht="14.25" customHeight="1">
      <c r="A18" s="1" t="s">
        <v>66</v>
      </c>
      <c r="C18" s="2"/>
      <c r="D18" s="2"/>
      <c r="N18" s="29"/>
      <c r="Q18" s="3"/>
    </row>
    <row r="19" spans="1:17" ht="14.25" customHeight="1">
      <c r="A19" s="1"/>
      <c r="C19" s="2"/>
      <c r="D19" s="2"/>
      <c r="N19" s="29"/>
      <c r="Q19" s="3"/>
    </row>
    <row r="20" spans="1:17" ht="14.25" customHeight="1">
      <c r="A20" s="19"/>
      <c r="B20" s="3" t="s">
        <v>67</v>
      </c>
      <c r="C20" s="8" t="s">
        <v>68</v>
      </c>
      <c r="D20" s="3"/>
      <c r="E20" s="30" t="str">
        <f t="shared" ref="E20" si="10">IF(E21&gt;=0,"Sí","No")</f>
        <v>No</v>
      </c>
      <c r="F20" s="30"/>
      <c r="G20" s="31"/>
      <c r="Q20" s="3"/>
    </row>
    <row r="21" spans="1:17" ht="14.25" customHeight="1">
      <c r="A21" s="19"/>
      <c r="B21" s="3" t="s">
        <v>69</v>
      </c>
      <c r="C21" s="8" t="s">
        <v>70</v>
      </c>
      <c r="D21" s="3"/>
      <c r="E21" s="32">
        <f t="shared" ref="E21" si="11">E90</f>
        <v>-373455.50243178837</v>
      </c>
      <c r="F21" s="32"/>
      <c r="G21" s="31"/>
      <c r="Q21" s="3"/>
    </row>
    <row r="22" spans="1:17" ht="18" customHeight="1">
      <c r="A22" s="19"/>
      <c r="B22" s="3" t="s">
        <v>71</v>
      </c>
      <c r="C22" s="8" t="s">
        <v>70</v>
      </c>
      <c r="D22" s="3"/>
      <c r="E22" s="32">
        <f t="shared" ref="E22" si="12">E91</f>
        <v>129243.09830219543</v>
      </c>
      <c r="F22" s="32"/>
      <c r="G22" s="31"/>
      <c r="Q22" s="3"/>
    </row>
    <row r="23" spans="1:17" ht="14.25" customHeight="1">
      <c r="A23" s="19"/>
      <c r="B23" s="3"/>
      <c r="C23" s="8"/>
      <c r="D23" s="3"/>
      <c r="E23" s="33"/>
      <c r="F23" s="33"/>
      <c r="G23" s="31"/>
      <c r="Q23" s="3"/>
    </row>
    <row r="24" spans="1:17" ht="14.25" customHeight="1">
      <c r="A24" s="19"/>
      <c r="B24" s="20" t="s">
        <v>72</v>
      </c>
      <c r="C24" s="2" t="s">
        <v>73</v>
      </c>
      <c r="E24" s="34">
        <f t="shared" ref="E24:E25" si="13">E44</f>
        <v>115260.10129614317</v>
      </c>
      <c r="F24" s="33"/>
      <c r="G24" s="31"/>
      <c r="Q24" s="3"/>
    </row>
    <row r="25" spans="1:17" ht="14.25" customHeight="1">
      <c r="A25" s="19"/>
      <c r="B25" s="3" t="s">
        <v>74</v>
      </c>
      <c r="C25" s="8" t="s">
        <v>73</v>
      </c>
      <c r="D25" s="3"/>
      <c r="E25" s="34">
        <f t="shared" si="13"/>
        <v>113712</v>
      </c>
      <c r="F25" s="33"/>
      <c r="G25" s="31"/>
      <c r="Q25" s="3"/>
    </row>
    <row r="26" spans="1:17" ht="14.25" customHeight="1">
      <c r="A26" s="19"/>
      <c r="B26" s="3"/>
      <c r="C26" s="8"/>
      <c r="D26" s="3"/>
      <c r="E26" s="33"/>
      <c r="F26" s="33"/>
      <c r="G26" s="31"/>
      <c r="Q26" s="3"/>
    </row>
    <row r="27" spans="1:17" ht="14.25" customHeight="1">
      <c r="A27" s="1"/>
      <c r="B27" s="3" t="s">
        <v>75</v>
      </c>
      <c r="C27" s="8" t="s">
        <v>76</v>
      </c>
      <c r="D27" s="3"/>
      <c r="E27" s="35">
        <v>1000</v>
      </c>
      <c r="F27" s="35"/>
    </row>
    <row r="28" spans="1:17" ht="14.25" customHeight="1">
      <c r="A28" s="19"/>
      <c r="B28" s="3" t="s">
        <v>77</v>
      </c>
      <c r="C28" s="8" t="s">
        <v>68</v>
      </c>
      <c r="D28" s="3"/>
      <c r="E28" s="30" t="str">
        <f t="shared" ref="E28" si="14">IF(E31&gt;=0,"Sí","No")</f>
        <v>No</v>
      </c>
      <c r="F28" s="30"/>
      <c r="G28" s="29"/>
      <c r="Q28" s="3"/>
    </row>
    <row r="29" spans="1:17" ht="14.25" customHeight="1">
      <c r="A29" s="19"/>
      <c r="B29" s="3" t="s">
        <v>78</v>
      </c>
      <c r="C29" s="8" t="s">
        <v>20</v>
      </c>
      <c r="D29" s="3"/>
      <c r="E29" s="36">
        <f t="shared" ref="E29" si="15">ROUNDUP(E27/E116,0)</f>
        <v>46</v>
      </c>
      <c r="F29" s="36"/>
      <c r="G29" s="29"/>
      <c r="Q29" s="3"/>
    </row>
    <row r="30" spans="1:17" ht="14.25" customHeight="1">
      <c r="A30" s="19"/>
      <c r="B30" s="3" t="s">
        <v>79</v>
      </c>
      <c r="C30" s="8" t="s">
        <v>76</v>
      </c>
      <c r="D30" s="3"/>
      <c r="E30" s="37">
        <f t="shared" ref="E30" si="16">E$123</f>
        <v>1.012</v>
      </c>
      <c r="F30" s="37"/>
      <c r="G30" s="29"/>
      <c r="Q30" s="3"/>
    </row>
    <row r="31" spans="1:17" ht="14.25" customHeight="1">
      <c r="A31" s="19"/>
      <c r="B31" s="3" t="s">
        <v>80</v>
      </c>
      <c r="C31" s="8" t="s">
        <v>76</v>
      </c>
      <c r="D31" s="3"/>
      <c r="E31" s="37">
        <f t="shared" ref="E31" si="17">E30-E27</f>
        <v>-998.98800000000006</v>
      </c>
      <c r="F31" s="37"/>
      <c r="G31" s="29"/>
      <c r="Q31" s="3"/>
    </row>
    <row r="32" spans="1:17" ht="14.25" customHeight="1">
      <c r="A32" s="19"/>
      <c r="B32" s="3" t="s">
        <v>81</v>
      </c>
      <c r="C32" s="8" t="s">
        <v>82</v>
      </c>
      <c r="D32" s="3"/>
      <c r="E32" s="38">
        <f t="shared" ref="E32" si="18">E30/E27</f>
        <v>1.0120000000000001E-3</v>
      </c>
      <c r="F32" s="38"/>
      <c r="Q32" s="3"/>
    </row>
    <row r="33" spans="1:19" ht="14.25" customHeight="1">
      <c r="A33" s="19"/>
      <c r="B33" s="3"/>
      <c r="C33" s="8"/>
      <c r="D33" s="3"/>
      <c r="E33" s="3"/>
      <c r="F33" s="3"/>
      <c r="Q33" s="3"/>
    </row>
    <row r="34" spans="1:19" ht="14.25" customHeight="1">
      <c r="A34" s="19"/>
      <c r="B34" s="3" t="s">
        <v>83</v>
      </c>
      <c r="C34" s="8" t="s">
        <v>84</v>
      </c>
      <c r="D34" s="39"/>
      <c r="E34" s="39">
        <f t="shared" ref="E34" si="19">E66</f>
        <v>186694177.65213332</v>
      </c>
      <c r="F34" s="39"/>
      <c r="Q34" s="3"/>
    </row>
    <row r="35" spans="1:19" ht="14.25" customHeight="1">
      <c r="A35" s="19"/>
      <c r="B35" s="3" t="s">
        <v>85</v>
      </c>
      <c r="C35" s="8" t="s">
        <v>86</v>
      </c>
      <c r="D35" s="3"/>
      <c r="E35" s="39">
        <f t="shared" ref="E35" si="20">E67</f>
        <v>4058569.0793942027</v>
      </c>
      <c r="F35" s="39"/>
      <c r="Q35" s="3"/>
    </row>
    <row r="36" spans="1:19" ht="14.25" customHeight="1">
      <c r="A36" s="19"/>
      <c r="B36" s="3" t="s">
        <v>87</v>
      </c>
      <c r="C36" s="8" t="s">
        <v>88</v>
      </c>
      <c r="D36" s="3"/>
      <c r="E36" s="39">
        <f t="shared" ref="E36" si="21">E68</f>
        <v>2424599.7097679651</v>
      </c>
      <c r="F36" s="39"/>
      <c r="Q36" s="3"/>
    </row>
    <row r="37" spans="1:19" ht="14.25" customHeight="1">
      <c r="A37" s="19"/>
      <c r="C37" s="2"/>
      <c r="Q37" s="3"/>
    </row>
    <row r="38" spans="1:19" ht="14.25" customHeight="1">
      <c r="A38" s="19"/>
      <c r="C38" s="2"/>
      <c r="Q38" s="3"/>
    </row>
    <row r="39" spans="1:19" ht="14.25" customHeight="1">
      <c r="A39" s="1" t="s">
        <v>89</v>
      </c>
      <c r="C39" s="2"/>
    </row>
    <row r="40" spans="1:19" ht="14.25" customHeight="1">
      <c r="A40" s="1">
        <v>2</v>
      </c>
      <c r="B40" s="3" t="s">
        <v>90</v>
      </c>
      <c r="C40" s="8"/>
      <c r="D40" s="3"/>
    </row>
    <row r="41" spans="1:19" ht="14.25" customHeight="1">
      <c r="A41" s="19" t="s">
        <v>91</v>
      </c>
      <c r="B41" s="20" t="s">
        <v>92</v>
      </c>
      <c r="C41" s="2" t="s">
        <v>73</v>
      </c>
      <c r="D41" s="3"/>
      <c r="E41" s="40">
        <f>E$3*SUM('Detalle_PNP&amp;potencial'!$B$2:$M$2)</f>
        <v>115260.10129614317</v>
      </c>
      <c r="F41" s="34"/>
    </row>
    <row r="42" spans="1:19" ht="14.25" customHeight="1">
      <c r="A42" s="19" t="s">
        <v>93</v>
      </c>
      <c r="B42" s="20" t="s">
        <v>94</v>
      </c>
      <c r="C42" s="2" t="s">
        <v>95</v>
      </c>
      <c r="E42" s="26">
        <v>0</v>
      </c>
      <c r="F42" s="41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spans="1:19" ht="14.25" customHeight="1">
      <c r="A43" s="19" t="s">
        <v>96</v>
      </c>
      <c r="B43" s="20" t="s">
        <v>97</v>
      </c>
      <c r="C43" s="2" t="s">
        <v>73</v>
      </c>
      <c r="E43" s="40">
        <f>E$3*E$42*SUM('Detalle_PNP&amp;potencial'!$B$2:$M$2)</f>
        <v>0</v>
      </c>
      <c r="F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</row>
    <row r="44" spans="1:19" ht="14.25" customHeight="1">
      <c r="A44" s="42" t="s">
        <v>98</v>
      </c>
      <c r="B44" s="43" t="s">
        <v>72</v>
      </c>
      <c r="C44" s="44" t="s">
        <v>73</v>
      </c>
      <c r="D44" s="43"/>
      <c r="E44" s="45">
        <f>E$3*SUM('Detalle_PNP&amp;potencial'!$B$2:$M$2)-E43</f>
        <v>115260.10129614317</v>
      </c>
      <c r="F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</row>
    <row r="45" spans="1:19" ht="14.25" customHeight="1">
      <c r="A45" s="46" t="s">
        <v>99</v>
      </c>
      <c r="B45" s="47" t="s">
        <v>74</v>
      </c>
      <c r="C45" s="48" t="s">
        <v>73</v>
      </c>
      <c r="D45" s="47"/>
      <c r="E45" s="49">
        <f>E10*E5</f>
        <v>113712</v>
      </c>
    </row>
    <row r="46" spans="1:19" ht="14.25" customHeight="1">
      <c r="A46" s="19"/>
      <c r="C46" s="2"/>
      <c r="E46" s="34"/>
    </row>
    <row r="47" spans="1:19" ht="14.25" customHeight="1">
      <c r="A47" s="1" t="s">
        <v>100</v>
      </c>
      <c r="B47" s="3" t="s">
        <v>101</v>
      </c>
      <c r="C47" s="8"/>
      <c r="D47" s="3"/>
    </row>
    <row r="48" spans="1:19" ht="14.25" customHeight="1">
      <c r="A48" s="1" t="s">
        <v>102</v>
      </c>
      <c r="B48" s="3" t="s">
        <v>103</v>
      </c>
      <c r="C48" s="8"/>
      <c r="D48" s="3"/>
    </row>
    <row r="49" spans="1:19" ht="14.25" customHeight="1">
      <c r="A49" s="19" t="s">
        <v>104</v>
      </c>
      <c r="B49" s="20" t="s">
        <v>105</v>
      </c>
      <c r="C49" s="2" t="s">
        <v>106</v>
      </c>
      <c r="D49" s="50">
        <v>80</v>
      </c>
    </row>
    <row r="50" spans="1:19" ht="14.25" customHeight="1">
      <c r="A50" s="19" t="s">
        <v>107</v>
      </c>
      <c r="B50" s="20" t="s">
        <v>108</v>
      </c>
      <c r="C50" s="2" t="s">
        <v>95</v>
      </c>
      <c r="D50" s="26">
        <v>0.15</v>
      </c>
    </row>
    <row r="51" spans="1:19" ht="14.25" customHeight="1">
      <c r="A51" s="19" t="s">
        <v>109</v>
      </c>
      <c r="B51" s="20" t="s">
        <v>110</v>
      </c>
      <c r="C51" s="2" t="s">
        <v>106</v>
      </c>
      <c r="D51" s="40">
        <f>D49*(1-D50)</f>
        <v>68</v>
      </c>
    </row>
    <row r="52" spans="1:19" ht="14.25" customHeight="1">
      <c r="A52" s="19"/>
      <c r="C52" s="2"/>
      <c r="E52" s="34"/>
    </row>
    <row r="53" spans="1:19" ht="14.25" customHeight="1">
      <c r="A53" s="1" t="s">
        <v>111</v>
      </c>
      <c r="B53" s="3" t="s">
        <v>112</v>
      </c>
      <c r="C53" s="8"/>
      <c r="D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</row>
    <row r="54" spans="1:19" ht="14.25" customHeight="1">
      <c r="A54" s="19" t="s">
        <v>113</v>
      </c>
      <c r="B54" s="20" t="s">
        <v>114</v>
      </c>
      <c r="C54" s="2" t="s">
        <v>115</v>
      </c>
      <c r="E54" s="51">
        <f t="shared" ref="E54" si="22">E44*$D$51</f>
        <v>7837686.8881377354</v>
      </c>
      <c r="F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</row>
    <row r="55" spans="1:19" ht="14.25" customHeight="1">
      <c r="A55" s="19" t="s">
        <v>116</v>
      </c>
      <c r="B55" s="20" t="s">
        <v>117</v>
      </c>
      <c r="C55" s="2" t="s">
        <v>70</v>
      </c>
      <c r="E55" s="51">
        <f t="shared" ref="E55" si="23">E54/E5</f>
        <v>170384.49756821163</v>
      </c>
      <c r="F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</row>
    <row r="56" spans="1:19" ht="14.25" customHeight="1">
      <c r="A56" s="19"/>
      <c r="C56" s="2"/>
    </row>
    <row r="57" spans="1:19" ht="14.25" customHeight="1">
      <c r="A57" s="1" t="s">
        <v>118</v>
      </c>
      <c r="B57" s="3" t="s">
        <v>119</v>
      </c>
      <c r="C57" s="8"/>
      <c r="D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</row>
    <row r="58" spans="1:19" ht="14.25" customHeight="1">
      <c r="A58" s="19" t="s">
        <v>120</v>
      </c>
      <c r="B58" s="20" t="s">
        <v>121</v>
      </c>
      <c r="C58" s="2" t="s">
        <v>115</v>
      </c>
      <c r="E58" s="51">
        <f t="shared" ref="E58" si="24">E43*$D$78</f>
        <v>0</v>
      </c>
      <c r="F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</row>
    <row r="59" spans="1:19" ht="14.25" customHeight="1">
      <c r="A59" s="19" t="s">
        <v>122</v>
      </c>
      <c r="B59" s="20" t="s">
        <v>123</v>
      </c>
      <c r="C59" s="2" t="s">
        <v>70</v>
      </c>
      <c r="E59" s="51">
        <f t="shared" ref="E59" si="25">E58/E5</f>
        <v>0</v>
      </c>
      <c r="F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</row>
    <row r="60" spans="1:19" ht="14.25" customHeight="1">
      <c r="A60" s="19"/>
      <c r="C60" s="2"/>
    </row>
    <row r="61" spans="1:19" ht="15.75" customHeight="1">
      <c r="A61" s="1" t="s">
        <v>124</v>
      </c>
      <c r="B61" s="3" t="s">
        <v>125</v>
      </c>
      <c r="C61" s="8"/>
      <c r="D61" s="3"/>
    </row>
    <row r="62" spans="1:19" ht="14.25" customHeight="1">
      <c r="A62" s="1" t="s">
        <v>126</v>
      </c>
      <c r="B62" s="3" t="s">
        <v>127</v>
      </c>
      <c r="C62" s="8"/>
      <c r="D62" s="3"/>
    </row>
    <row r="63" spans="1:19" ht="14.25" customHeight="1">
      <c r="A63" s="19" t="s">
        <v>128</v>
      </c>
      <c r="B63" s="20" t="s">
        <v>129</v>
      </c>
      <c r="C63" s="2" t="s">
        <v>84</v>
      </c>
      <c r="E63" s="53">
        <f>Detalle_costos_FVcomunitaria!H63*77</f>
        <v>80913256.414959624</v>
      </c>
      <c r="F63" s="55"/>
      <c r="H63" s="14" t="s">
        <v>241</v>
      </c>
      <c r="I63" s="14">
        <f>E63*0.0355</f>
        <v>2872420.6027310663</v>
      </c>
    </row>
    <row r="64" spans="1:19" ht="14.25" customHeight="1">
      <c r="A64" s="19" t="s">
        <v>131</v>
      </c>
      <c r="B64" s="20" t="s">
        <v>132</v>
      </c>
      <c r="C64" s="2" t="s">
        <v>84</v>
      </c>
      <c r="E64" s="53">
        <f>Detalle_costos_FVcomunitaria!F49</f>
        <v>86779649.972925007</v>
      </c>
      <c r="F64" s="55"/>
    </row>
    <row r="65" spans="1:6" ht="14.25" customHeight="1">
      <c r="A65" s="19" t="s">
        <v>133</v>
      </c>
      <c r="B65" s="20" t="s">
        <v>134</v>
      </c>
      <c r="C65" s="2" t="s">
        <v>84</v>
      </c>
      <c r="E65" s="53">
        <f>Detalle_costos_FVcomunitaria!E57*E5</f>
        <v>19001271.264248706</v>
      </c>
      <c r="F65" s="55"/>
    </row>
    <row r="66" spans="1:6" ht="14.25" customHeight="1">
      <c r="A66" s="19" t="s">
        <v>135</v>
      </c>
      <c r="B66" s="20" t="s">
        <v>83</v>
      </c>
      <c r="C66" s="2" t="s">
        <v>84</v>
      </c>
      <c r="E66" s="53">
        <f t="shared" ref="E66" si="26">SUM(E63:E65)</f>
        <v>186694177.65213332</v>
      </c>
      <c r="F66" s="55"/>
    </row>
    <row r="67" spans="1:6" ht="14.25" customHeight="1">
      <c r="A67" s="19" t="s">
        <v>136</v>
      </c>
      <c r="B67" s="20" t="s">
        <v>85</v>
      </c>
      <c r="C67" s="2" t="s">
        <v>86</v>
      </c>
      <c r="E67" s="53">
        <f t="shared" ref="E67" si="27">E$66/E5</f>
        <v>4058569.0793942027</v>
      </c>
      <c r="F67" s="55"/>
    </row>
    <row r="68" spans="1:6" ht="14.25" customHeight="1">
      <c r="A68" s="19" t="s">
        <v>137</v>
      </c>
      <c r="B68" s="20" t="s">
        <v>87</v>
      </c>
      <c r="C68" s="2" t="s">
        <v>88</v>
      </c>
      <c r="E68" s="53">
        <f t="shared" ref="E68" si="28">E$66/E3</f>
        <v>2424599.7097679651</v>
      </c>
      <c r="F68" s="55"/>
    </row>
    <row r="69" spans="1:6" ht="14.25" customHeight="1">
      <c r="A69" s="19"/>
      <c r="C69" s="2"/>
    </row>
    <row r="70" spans="1:6" ht="14.25" customHeight="1">
      <c r="A70" s="1" t="s">
        <v>138</v>
      </c>
      <c r="B70" s="3" t="s">
        <v>139</v>
      </c>
      <c r="C70" s="8"/>
      <c r="D70" s="3"/>
      <c r="E70" s="55"/>
    </row>
    <row r="71" spans="1:6" ht="14.25" customHeight="1">
      <c r="A71" s="19" t="s">
        <v>140</v>
      </c>
      <c r="B71" s="20" t="s">
        <v>141</v>
      </c>
      <c r="C71" s="2" t="s">
        <v>115</v>
      </c>
      <c r="E71" s="56">
        <f>PMT($E$7,$E$6,-$E$66)</f>
        <v>16276849.168758845</v>
      </c>
      <c r="F71" s="31"/>
    </row>
    <row r="72" spans="1:6" ht="14.25" customHeight="1">
      <c r="A72" s="19" t="s">
        <v>142</v>
      </c>
      <c r="B72" s="20" t="s">
        <v>143</v>
      </c>
      <c r="C72" s="2" t="s">
        <v>144</v>
      </c>
      <c r="E72" s="56">
        <f>PMT($E$7/12,$E$6*12,-$E$66)</f>
        <v>1337535.0730702842</v>
      </c>
      <c r="F72" s="31"/>
    </row>
    <row r="73" spans="1:6" ht="14.25" customHeight="1">
      <c r="A73" s="19" t="s">
        <v>145</v>
      </c>
      <c r="B73" s="20" t="s">
        <v>146</v>
      </c>
      <c r="C73" s="2" t="s">
        <v>70</v>
      </c>
      <c r="E73" s="56">
        <f t="shared" ref="E73" si="29">E71/E$5</f>
        <v>353844.54714693141</v>
      </c>
      <c r="F73" s="31"/>
    </row>
    <row r="74" spans="1:6" ht="14.25" customHeight="1">
      <c r="A74" s="19" t="s">
        <v>147</v>
      </c>
      <c r="B74" s="20" t="s">
        <v>148</v>
      </c>
      <c r="C74" s="2" t="s">
        <v>149</v>
      </c>
      <c r="E74" s="56">
        <f t="shared" ref="E74" si="30">E72/E$5</f>
        <v>29076.849414571396</v>
      </c>
      <c r="F74" s="31"/>
    </row>
    <row r="75" spans="1:6" ht="14.25" customHeight="1">
      <c r="A75" s="19"/>
      <c r="C75" s="2"/>
    </row>
    <row r="76" spans="1:6" ht="14.25" customHeight="1">
      <c r="A76" s="1" t="s">
        <v>150</v>
      </c>
      <c r="C76" s="2"/>
    </row>
    <row r="77" spans="1:6" ht="14.25" customHeight="1">
      <c r="A77" s="1" t="s">
        <v>151</v>
      </c>
      <c r="B77" s="3" t="s">
        <v>152</v>
      </c>
      <c r="C77" s="8"/>
      <c r="D77" s="3"/>
    </row>
    <row r="78" spans="1:6" ht="14.25" customHeight="1">
      <c r="A78" s="19" t="s">
        <v>153</v>
      </c>
      <c r="B78" s="20" t="s">
        <v>154</v>
      </c>
      <c r="C78" s="2" t="s">
        <v>106</v>
      </c>
      <c r="D78" s="50">
        <v>220</v>
      </c>
    </row>
    <row r="79" spans="1:6" ht="14.25" customHeight="1">
      <c r="A79" s="19" t="s">
        <v>155</v>
      </c>
      <c r="B79" s="20" t="s">
        <v>156</v>
      </c>
      <c r="C79" s="2" t="s">
        <v>157</v>
      </c>
      <c r="D79" s="50">
        <v>636</v>
      </c>
    </row>
    <row r="80" spans="1:6" ht="14.25" customHeight="1">
      <c r="A80" s="19"/>
      <c r="C80" s="2"/>
      <c r="D80" s="3"/>
    </row>
    <row r="81" spans="1:19" ht="14.25" customHeight="1">
      <c r="A81" s="1" t="s">
        <v>158</v>
      </c>
      <c r="B81" s="3" t="s">
        <v>159</v>
      </c>
      <c r="C81" s="8"/>
      <c r="D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</row>
    <row r="82" spans="1:19" ht="14.25" customHeight="1">
      <c r="A82" s="19" t="s">
        <v>160</v>
      </c>
      <c r="B82" s="20" t="s">
        <v>161</v>
      </c>
      <c r="C82" s="2" t="s">
        <v>70</v>
      </c>
      <c r="E82" s="56">
        <f t="shared" ref="E82" si="31">E$10*$D$78</f>
        <v>543840</v>
      </c>
      <c r="F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</row>
    <row r="83" spans="1:19" ht="14.25" customHeight="1">
      <c r="A83" s="19" t="s">
        <v>162</v>
      </c>
      <c r="B83" s="20" t="s">
        <v>163</v>
      </c>
      <c r="C83" s="2" t="s">
        <v>70</v>
      </c>
      <c r="E83" s="56">
        <f t="shared" ref="E83" si="32">E$13*$D$78</f>
        <v>0</v>
      </c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</row>
    <row r="84" spans="1:19" ht="14.25" customHeight="1">
      <c r="A84" s="19" t="s">
        <v>164</v>
      </c>
      <c r="B84" s="20" t="s">
        <v>165</v>
      </c>
      <c r="C84" s="2" t="s">
        <v>70</v>
      </c>
      <c r="E84" s="56">
        <f t="shared" ref="E84" si="33">E82+E83</f>
        <v>543840</v>
      </c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</row>
    <row r="85" spans="1:19" ht="14.25" customHeight="1">
      <c r="A85" s="57" t="s">
        <v>166</v>
      </c>
      <c r="B85" s="58" t="s">
        <v>167</v>
      </c>
      <c r="C85" s="59" t="s">
        <v>70</v>
      </c>
      <c r="D85" s="60"/>
      <c r="E85" s="61">
        <f t="shared" ref="E85" si="34">E$9*$D$79</f>
        <v>502698.6007339838</v>
      </c>
      <c r="F85" s="62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</row>
    <row r="86" spans="1:19" ht="14.25" customHeight="1">
      <c r="A86" s="57" t="s">
        <v>168</v>
      </c>
      <c r="B86" s="58" t="s">
        <v>169</v>
      </c>
      <c r="C86" s="59" t="s">
        <v>70</v>
      </c>
      <c r="D86" s="60"/>
      <c r="E86" s="61">
        <f t="shared" ref="E86" si="35">E$12*$D$79</f>
        <v>0</v>
      </c>
      <c r="F86" s="62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</row>
    <row r="87" spans="1:19" ht="14.25" customHeight="1">
      <c r="A87" s="57" t="s">
        <v>170</v>
      </c>
      <c r="B87" s="58" t="s">
        <v>171</v>
      </c>
      <c r="C87" s="59" t="s">
        <v>70</v>
      </c>
      <c r="D87" s="60"/>
      <c r="E87" s="61">
        <f t="shared" ref="E87" si="36">E$15*$D$79</f>
        <v>502698.6007339838</v>
      </c>
      <c r="F87" s="62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</row>
    <row r="88" spans="1:19" ht="14.25" customHeight="1">
      <c r="A88" s="19"/>
      <c r="C88" s="2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</row>
    <row r="89" spans="1:19" ht="14.25" customHeight="1">
      <c r="A89" s="1" t="s">
        <v>172</v>
      </c>
      <c r="B89" s="3" t="s">
        <v>173</v>
      </c>
      <c r="C89" s="8"/>
      <c r="D89" s="3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</row>
    <row r="90" spans="1:19" ht="14.25" customHeight="1">
      <c r="A90" s="19" t="s">
        <v>174</v>
      </c>
      <c r="B90" s="20" t="s">
        <v>175</v>
      </c>
      <c r="C90" s="2" t="s">
        <v>70</v>
      </c>
      <c r="E90" s="63">
        <f t="shared" ref="E90" si="37">E$55+E$59-E$84</f>
        <v>-373455.50243178837</v>
      </c>
      <c r="F90" s="64"/>
      <c r="G90" s="31"/>
      <c r="H90" s="31"/>
      <c r="I90" s="31"/>
      <c r="J90" s="31"/>
      <c r="K90" s="31"/>
      <c r="L90" s="31"/>
      <c r="M90" s="31"/>
      <c r="N90" s="31"/>
      <c r="O90" s="31"/>
      <c r="P90" s="31"/>
    </row>
    <row r="91" spans="1:19" ht="14.25" customHeight="1">
      <c r="A91" s="57" t="s">
        <v>166</v>
      </c>
      <c r="B91" s="59" t="s">
        <v>176</v>
      </c>
      <c r="C91" s="59" t="s">
        <v>70</v>
      </c>
      <c r="D91" s="60"/>
      <c r="E91" s="65">
        <f t="shared" ref="E91" si="38">E$55+E$59-E$84+E$87</f>
        <v>129243.09830219543</v>
      </c>
      <c r="F91" s="66"/>
      <c r="G91" s="31"/>
      <c r="H91" s="31"/>
      <c r="I91" s="31"/>
      <c r="J91" s="31"/>
      <c r="K91" s="31"/>
      <c r="L91" s="31"/>
      <c r="M91" s="31"/>
      <c r="N91" s="31"/>
      <c r="O91" s="31"/>
      <c r="P91" s="31"/>
    </row>
    <row r="92" spans="1:19" ht="14.25" customHeight="1">
      <c r="A92" s="19"/>
      <c r="C92" s="2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</row>
    <row r="93" spans="1:19" ht="14.25" customHeight="1">
      <c r="A93" s="1" t="s">
        <v>177</v>
      </c>
      <c r="B93" s="3" t="s">
        <v>178</v>
      </c>
      <c r="C93" s="8"/>
      <c r="D93" s="67" t="s">
        <v>179</v>
      </c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</row>
    <row r="94" spans="1:19" ht="14.25" customHeight="1">
      <c r="A94" s="19" t="s">
        <v>180</v>
      </c>
      <c r="B94" s="20" t="s">
        <v>181</v>
      </c>
      <c r="C94" s="2" t="s">
        <v>182</v>
      </c>
      <c r="D94" s="9">
        <v>11.2</v>
      </c>
    </row>
    <row r="95" spans="1:19" ht="14.25" customHeight="1">
      <c r="A95" s="19" t="s">
        <v>183</v>
      </c>
      <c r="B95" s="20" t="s">
        <v>184</v>
      </c>
      <c r="C95" s="2" t="s">
        <v>185</v>
      </c>
      <c r="D95" s="9"/>
    </row>
    <row r="96" spans="1:19" ht="14.25" customHeight="1">
      <c r="A96" s="19" t="s">
        <v>186</v>
      </c>
      <c r="B96" s="20" t="s">
        <v>187</v>
      </c>
      <c r="C96" s="2" t="s">
        <v>188</v>
      </c>
      <c r="D96" s="9"/>
    </row>
    <row r="97" spans="1:19" ht="14.25" customHeight="1">
      <c r="A97" s="19" t="s">
        <v>189</v>
      </c>
      <c r="B97" s="20" t="s">
        <v>190</v>
      </c>
      <c r="C97" s="2" t="s">
        <v>191</v>
      </c>
      <c r="D97" s="9"/>
    </row>
    <row r="98" spans="1:19" ht="14.25" customHeight="1">
      <c r="A98" s="19"/>
      <c r="C98" s="2"/>
      <c r="D98" s="3"/>
    </row>
    <row r="99" spans="1:19" ht="14.25" customHeight="1">
      <c r="A99" s="1" t="s">
        <v>192</v>
      </c>
      <c r="B99" s="3" t="s">
        <v>193</v>
      </c>
      <c r="C99" s="8"/>
      <c r="D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</row>
    <row r="100" spans="1:19" ht="14.25" customHeight="1">
      <c r="A100" s="19" t="s">
        <v>194</v>
      </c>
      <c r="B100" s="20" t="s">
        <v>195</v>
      </c>
      <c r="C100" s="2" t="s">
        <v>196</v>
      </c>
      <c r="E100" s="68">
        <v>22</v>
      </c>
      <c r="F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</row>
    <row r="101" spans="1:19" ht="14.25" customHeight="1">
      <c r="A101" s="19" t="s">
        <v>197</v>
      </c>
      <c r="B101" s="20" t="s">
        <v>198</v>
      </c>
      <c r="C101" s="2" t="s">
        <v>199</v>
      </c>
      <c r="E101" s="68">
        <f t="shared" ref="E101" si="39">$D95*E$15</f>
        <v>0</v>
      </c>
      <c r="F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</row>
    <row r="102" spans="1:19" ht="14.25" customHeight="1">
      <c r="A102" s="19" t="s">
        <v>200</v>
      </c>
      <c r="B102" s="20" t="s">
        <v>201</v>
      </c>
      <c r="C102" s="2" t="s">
        <v>202</v>
      </c>
      <c r="E102" s="68">
        <f t="shared" ref="E102" si="40">$D96*E$15</f>
        <v>0</v>
      </c>
      <c r="F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</row>
    <row r="103" spans="1:19" ht="14.25" customHeight="1">
      <c r="A103" s="19" t="s">
        <v>203</v>
      </c>
      <c r="B103" s="20" t="s">
        <v>204</v>
      </c>
      <c r="C103" s="2" t="s">
        <v>205</v>
      </c>
      <c r="E103" s="68">
        <f t="shared" ref="E103" si="41">$D97*E$15</f>
        <v>0</v>
      </c>
      <c r="F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</row>
    <row r="104" spans="1:19" ht="14.25" customHeight="1">
      <c r="A104" s="19"/>
      <c r="C104" s="2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</row>
    <row r="105" spans="1:19" ht="14.25" customHeight="1">
      <c r="A105" s="1" t="s">
        <v>206</v>
      </c>
      <c r="B105" s="3" t="s">
        <v>207</v>
      </c>
      <c r="C105" s="8"/>
      <c r="D105" s="67" t="s">
        <v>179</v>
      </c>
    </row>
    <row r="106" spans="1:19" ht="14.25" customHeight="1">
      <c r="A106" s="19" t="s">
        <v>208</v>
      </c>
      <c r="B106" s="20" t="s">
        <v>209</v>
      </c>
      <c r="C106" s="2" t="s">
        <v>210</v>
      </c>
      <c r="D106" s="9">
        <v>1</v>
      </c>
    </row>
    <row r="107" spans="1:19" ht="14.25" customHeight="1">
      <c r="A107" s="19" t="s">
        <v>211</v>
      </c>
      <c r="B107" s="20" t="s">
        <v>212</v>
      </c>
      <c r="C107" s="2" t="s">
        <v>213</v>
      </c>
      <c r="D107" s="9"/>
    </row>
    <row r="108" spans="1:19" ht="14.25" customHeight="1">
      <c r="A108" s="19" t="s">
        <v>214</v>
      </c>
      <c r="B108" s="20" t="s">
        <v>215</v>
      </c>
      <c r="C108" s="2" t="s">
        <v>216</v>
      </c>
      <c r="D108" s="9"/>
    </row>
    <row r="109" spans="1:19" ht="14.25" customHeight="1">
      <c r="A109" s="19" t="s">
        <v>217</v>
      </c>
      <c r="B109" s="20" t="s">
        <v>218</v>
      </c>
      <c r="C109" s="2" t="s">
        <v>219</v>
      </c>
      <c r="D109" s="9"/>
    </row>
    <row r="110" spans="1:19" ht="14.25" customHeight="1">
      <c r="A110" s="19"/>
      <c r="C110" s="2"/>
    </row>
    <row r="111" spans="1:19" ht="14.25" customHeight="1">
      <c r="A111" s="1" t="s">
        <v>220</v>
      </c>
      <c r="B111" s="3" t="s">
        <v>221</v>
      </c>
      <c r="C111" s="8"/>
      <c r="D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</row>
    <row r="112" spans="1:19" ht="14.25" customHeight="1">
      <c r="A112" s="19" t="s">
        <v>222</v>
      </c>
      <c r="B112" s="20" t="s">
        <v>223</v>
      </c>
      <c r="C112" s="2" t="s">
        <v>224</v>
      </c>
      <c r="E112" s="69">
        <f t="shared" ref="E112" si="42">E100*$D106/1000</f>
        <v>2.1999999999999999E-2</v>
      </c>
      <c r="F112" s="70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</row>
    <row r="113" spans="1:19" ht="14.25" customHeight="1">
      <c r="A113" s="19" t="s">
        <v>225</v>
      </c>
      <c r="B113" s="20" t="s">
        <v>226</v>
      </c>
      <c r="C113" s="2" t="s">
        <v>224</v>
      </c>
      <c r="E113" s="69">
        <f t="shared" ref="E113" si="43">E101*$D107/1000</f>
        <v>0</v>
      </c>
      <c r="F113" s="70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</row>
    <row r="114" spans="1:19" ht="14.25" customHeight="1">
      <c r="A114" s="19" t="s">
        <v>227</v>
      </c>
      <c r="B114" s="20" t="s">
        <v>228</v>
      </c>
      <c r="C114" s="2" t="s">
        <v>224</v>
      </c>
      <c r="E114" s="69">
        <f t="shared" ref="E114" si="44">E102*$D108/1000</f>
        <v>0</v>
      </c>
      <c r="F114" s="70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</row>
    <row r="115" spans="1:19" ht="14.25" customHeight="1">
      <c r="A115" s="19" t="s">
        <v>229</v>
      </c>
      <c r="B115" s="20" t="s">
        <v>230</v>
      </c>
      <c r="C115" s="2" t="s">
        <v>224</v>
      </c>
      <c r="E115" s="69">
        <f t="shared" ref="E115" si="45">E103*$D109/1000</f>
        <v>0</v>
      </c>
      <c r="F115" s="70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</row>
    <row r="116" spans="1:19" ht="14.25" customHeight="1">
      <c r="A116" s="1" t="s">
        <v>231</v>
      </c>
      <c r="B116" s="3" t="s">
        <v>232</v>
      </c>
      <c r="C116" s="8" t="s">
        <v>224</v>
      </c>
      <c r="D116" s="3"/>
      <c r="E116" s="71">
        <v>22</v>
      </c>
      <c r="F116" s="38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</row>
    <row r="117" spans="1:19" ht="14.25" customHeight="1">
      <c r="A117" s="19"/>
      <c r="C117" s="2"/>
    </row>
    <row r="118" spans="1:19" ht="14.25" customHeight="1">
      <c r="A118" s="1" t="s">
        <v>233</v>
      </c>
      <c r="B118" s="3" t="s">
        <v>234</v>
      </c>
      <c r="C118" s="8"/>
      <c r="D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</row>
    <row r="119" spans="1:19" ht="14.25" customHeight="1">
      <c r="A119" s="19" t="s">
        <v>235</v>
      </c>
      <c r="B119" s="20" t="s">
        <v>223</v>
      </c>
      <c r="C119" s="2" t="s">
        <v>76</v>
      </c>
      <c r="E119" s="68">
        <f t="shared" ref="E119" si="46">E112*E$5</f>
        <v>1.012</v>
      </c>
      <c r="F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</row>
    <row r="120" spans="1:19" ht="14.25" customHeight="1">
      <c r="A120" s="19" t="s">
        <v>236</v>
      </c>
      <c r="B120" s="20" t="s">
        <v>226</v>
      </c>
      <c r="C120" s="2" t="s">
        <v>76</v>
      </c>
      <c r="E120" s="68">
        <f t="shared" ref="E120" si="47">E113*E$5</f>
        <v>0</v>
      </c>
      <c r="F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</row>
    <row r="121" spans="1:19" ht="14.25" customHeight="1">
      <c r="A121" s="19" t="s">
        <v>237</v>
      </c>
      <c r="B121" s="20" t="s">
        <v>228</v>
      </c>
      <c r="C121" s="2" t="s">
        <v>76</v>
      </c>
      <c r="E121" s="68">
        <f t="shared" ref="E121" si="48">E114*E$5</f>
        <v>0</v>
      </c>
      <c r="F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</row>
    <row r="122" spans="1:19" ht="14.25" customHeight="1">
      <c r="A122" s="19" t="s">
        <v>238</v>
      </c>
      <c r="B122" s="20" t="s">
        <v>230</v>
      </c>
      <c r="C122" s="2" t="s">
        <v>76</v>
      </c>
      <c r="E122" s="68">
        <f t="shared" ref="E122" si="49">E115*E$5</f>
        <v>0</v>
      </c>
      <c r="F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</row>
    <row r="123" spans="1:19" ht="14.25" customHeight="1">
      <c r="A123" s="1" t="s">
        <v>239</v>
      </c>
      <c r="B123" s="3" t="s">
        <v>240</v>
      </c>
      <c r="C123" s="8" t="s">
        <v>76</v>
      </c>
      <c r="D123" s="3"/>
      <c r="E123" s="71">
        <f t="shared" ref="E123" si="50">SUM(E119:E122)</f>
        <v>1.012</v>
      </c>
      <c r="F123" s="38"/>
    </row>
    <row r="124" spans="1:19" ht="14.25" customHeight="1">
      <c r="A124" s="19"/>
      <c r="C124" s="2"/>
    </row>
    <row r="125" spans="1:19" ht="14.25" customHeight="1">
      <c r="A125" s="19"/>
      <c r="C125" s="2"/>
    </row>
    <row r="126" spans="1:19" ht="14.25" customHeight="1">
      <c r="A126" s="19"/>
      <c r="C126" s="2"/>
    </row>
    <row r="127" spans="1:19" ht="14.25" customHeight="1">
      <c r="A127" s="19"/>
      <c r="C127" s="2"/>
    </row>
    <row r="128" spans="1:19" ht="14.25" customHeight="1">
      <c r="A128" s="19"/>
      <c r="C128" s="2"/>
    </row>
    <row r="129" spans="1:3" ht="14.25" customHeight="1">
      <c r="A129" s="19"/>
      <c r="C129" s="2"/>
    </row>
    <row r="130" spans="1:3" ht="14.25" customHeight="1">
      <c r="A130" s="19"/>
      <c r="C130" s="2"/>
    </row>
    <row r="131" spans="1:3" ht="14.25" customHeight="1">
      <c r="A131" s="19"/>
      <c r="C131" s="2"/>
    </row>
    <row r="132" spans="1:3" ht="14.25" customHeight="1">
      <c r="A132" s="19"/>
      <c r="C132" s="2"/>
    </row>
    <row r="133" spans="1:3" ht="14.25" customHeight="1">
      <c r="A133" s="19"/>
      <c r="C133" s="2"/>
    </row>
    <row r="134" spans="1:3" ht="14.25" customHeight="1">
      <c r="A134" s="19"/>
      <c r="C134" s="2"/>
    </row>
    <row r="135" spans="1:3" ht="14.25" customHeight="1">
      <c r="A135" s="19"/>
      <c r="C135" s="2"/>
    </row>
    <row r="136" spans="1:3" ht="14.25" customHeight="1">
      <c r="A136" s="19"/>
      <c r="C136" s="2"/>
    </row>
    <row r="137" spans="1:3" ht="14.25" customHeight="1">
      <c r="A137" s="19"/>
      <c r="C137" s="2"/>
    </row>
    <row r="138" spans="1:3" ht="14.25" customHeight="1">
      <c r="A138" s="19"/>
      <c r="C138" s="2"/>
    </row>
    <row r="139" spans="1:3" ht="14.25" customHeight="1">
      <c r="A139" s="19"/>
      <c r="C139" s="2"/>
    </row>
    <row r="140" spans="1:3" ht="14.25" customHeight="1">
      <c r="A140" s="19"/>
      <c r="C140" s="2"/>
    </row>
    <row r="141" spans="1:3" ht="14.25" customHeight="1">
      <c r="A141" s="19"/>
      <c r="C141" s="2"/>
    </row>
    <row r="142" spans="1:3" ht="14.25" customHeight="1">
      <c r="A142" s="19"/>
      <c r="C142" s="2"/>
    </row>
    <row r="143" spans="1:3" ht="14.25" customHeight="1">
      <c r="A143" s="19"/>
      <c r="C143" s="2"/>
    </row>
    <row r="144" spans="1:3" ht="14.25" customHeight="1">
      <c r="A144" s="19"/>
      <c r="C144" s="2"/>
    </row>
    <row r="145" spans="1:3" ht="14.25" customHeight="1">
      <c r="A145" s="19"/>
      <c r="C145" s="2"/>
    </row>
    <row r="146" spans="1:3" ht="14.25" customHeight="1">
      <c r="A146" s="19"/>
      <c r="C146" s="2"/>
    </row>
    <row r="147" spans="1:3" ht="14.25" customHeight="1">
      <c r="A147" s="19"/>
      <c r="C147" s="2"/>
    </row>
    <row r="148" spans="1:3" ht="14.25" customHeight="1">
      <c r="A148" s="19"/>
      <c r="C148" s="2"/>
    </row>
    <row r="149" spans="1:3" ht="14.25" customHeight="1">
      <c r="A149" s="19"/>
      <c r="C149" s="2"/>
    </row>
    <row r="150" spans="1:3" ht="14.25" customHeight="1">
      <c r="A150" s="19"/>
      <c r="C150" s="2"/>
    </row>
    <row r="151" spans="1:3" ht="14.25" customHeight="1">
      <c r="A151" s="19"/>
      <c r="C151" s="2"/>
    </row>
    <row r="152" spans="1:3" ht="14.25" customHeight="1">
      <c r="A152" s="19"/>
      <c r="C152" s="2"/>
    </row>
    <row r="153" spans="1:3" ht="14.25" customHeight="1">
      <c r="A153" s="19"/>
      <c r="C153" s="2"/>
    </row>
    <row r="154" spans="1:3" ht="14.25" customHeight="1">
      <c r="A154" s="19"/>
      <c r="C154" s="2"/>
    </row>
    <row r="155" spans="1:3" ht="14.25" customHeight="1">
      <c r="A155" s="19"/>
      <c r="C155" s="2"/>
    </row>
    <row r="156" spans="1:3" ht="14.25" customHeight="1">
      <c r="A156" s="19"/>
      <c r="C156" s="2"/>
    </row>
    <row r="157" spans="1:3" ht="14.25" customHeight="1">
      <c r="A157" s="19"/>
      <c r="C157" s="2"/>
    </row>
    <row r="158" spans="1:3" ht="14.25" customHeight="1">
      <c r="A158" s="19"/>
      <c r="C158" s="2"/>
    </row>
    <row r="159" spans="1:3" ht="14.25" customHeight="1">
      <c r="A159" s="19"/>
      <c r="C159" s="2"/>
    </row>
    <row r="160" spans="1:3" ht="14.25" customHeight="1">
      <c r="A160" s="19"/>
      <c r="C160" s="2"/>
    </row>
    <row r="161" spans="1:3" ht="14.25" customHeight="1">
      <c r="A161" s="19"/>
      <c r="C161" s="2"/>
    </row>
    <row r="162" spans="1:3" ht="14.25" customHeight="1">
      <c r="A162" s="19"/>
      <c r="C162" s="2"/>
    </row>
    <row r="163" spans="1:3" ht="14.25" customHeight="1">
      <c r="A163" s="19"/>
      <c r="C163" s="2"/>
    </row>
    <row r="164" spans="1:3" ht="14.25" customHeight="1">
      <c r="A164" s="19"/>
      <c r="C164" s="2"/>
    </row>
    <row r="165" spans="1:3" ht="14.25" customHeight="1">
      <c r="A165" s="19"/>
      <c r="C165" s="2"/>
    </row>
    <row r="166" spans="1:3" ht="14.25" customHeight="1">
      <c r="A166" s="19"/>
      <c r="C166" s="2"/>
    </row>
    <row r="167" spans="1:3" ht="14.25" customHeight="1">
      <c r="A167" s="19"/>
      <c r="C167" s="2"/>
    </row>
    <row r="168" spans="1:3" ht="14.25" customHeight="1">
      <c r="A168" s="19"/>
      <c r="C168" s="2"/>
    </row>
    <row r="169" spans="1:3" ht="14.25" customHeight="1">
      <c r="A169" s="19"/>
      <c r="C169" s="2"/>
    </row>
    <row r="170" spans="1:3" ht="14.25" customHeight="1">
      <c r="A170" s="19"/>
      <c r="C170" s="2"/>
    </row>
    <row r="171" spans="1:3" ht="14.25" customHeight="1">
      <c r="A171" s="19"/>
      <c r="C171" s="2"/>
    </row>
    <row r="172" spans="1:3" ht="14.25" customHeight="1">
      <c r="A172" s="19"/>
      <c r="C172" s="2"/>
    </row>
    <row r="173" spans="1:3" ht="14.25" customHeight="1">
      <c r="A173" s="19"/>
      <c r="C173" s="2"/>
    </row>
    <row r="174" spans="1:3" ht="14.25" customHeight="1">
      <c r="A174" s="19"/>
      <c r="C174" s="2"/>
    </row>
    <row r="175" spans="1:3" ht="14.25" customHeight="1">
      <c r="A175" s="19"/>
      <c r="C175" s="2"/>
    </row>
    <row r="176" spans="1:3" ht="14.25" customHeight="1">
      <c r="A176" s="19"/>
      <c r="C176" s="2"/>
    </row>
    <row r="177" spans="1:3" ht="14.25" customHeight="1">
      <c r="A177" s="19"/>
      <c r="C177" s="2"/>
    </row>
    <row r="178" spans="1:3" ht="14.25" customHeight="1">
      <c r="A178" s="19"/>
      <c r="C178" s="2"/>
    </row>
    <row r="179" spans="1:3" ht="14.25" customHeight="1">
      <c r="A179" s="19"/>
      <c r="C179" s="2"/>
    </row>
    <row r="180" spans="1:3" ht="14.25" customHeight="1">
      <c r="A180" s="19"/>
      <c r="C180" s="2"/>
    </row>
    <row r="181" spans="1:3" ht="14.25" customHeight="1">
      <c r="A181" s="19"/>
      <c r="C181" s="2"/>
    </row>
    <row r="182" spans="1:3" ht="14.25" customHeight="1">
      <c r="A182" s="19"/>
      <c r="C182" s="2"/>
    </row>
    <row r="183" spans="1:3" ht="14.25" customHeight="1">
      <c r="A183" s="19"/>
      <c r="C183" s="2"/>
    </row>
    <row r="184" spans="1:3" ht="14.25" customHeight="1">
      <c r="A184" s="19"/>
      <c r="C184" s="2"/>
    </row>
    <row r="185" spans="1:3" ht="14.25" customHeight="1">
      <c r="A185" s="19"/>
      <c r="C185" s="2"/>
    </row>
    <row r="186" spans="1:3" ht="14.25" customHeight="1">
      <c r="A186" s="19"/>
      <c r="C186" s="2"/>
    </row>
    <row r="187" spans="1:3" ht="14.25" customHeight="1">
      <c r="A187" s="19"/>
      <c r="C187" s="2"/>
    </row>
    <row r="188" spans="1:3" ht="14.25" customHeight="1">
      <c r="A188" s="19"/>
      <c r="C188" s="2"/>
    </row>
    <row r="189" spans="1:3" ht="14.25" customHeight="1">
      <c r="A189" s="19"/>
      <c r="C189" s="2"/>
    </row>
    <row r="190" spans="1:3" ht="14.25" customHeight="1">
      <c r="A190" s="19"/>
      <c r="C190" s="2"/>
    </row>
    <row r="191" spans="1:3" ht="14.25" customHeight="1">
      <c r="A191" s="19"/>
      <c r="C191" s="2"/>
    </row>
    <row r="192" spans="1:3" ht="14.25" customHeight="1">
      <c r="A192" s="19"/>
      <c r="C192" s="2"/>
    </row>
    <row r="193" spans="1:3" ht="14.25" customHeight="1">
      <c r="A193" s="19"/>
      <c r="C193" s="2"/>
    </row>
    <row r="194" spans="1:3" ht="14.25" customHeight="1">
      <c r="A194" s="19"/>
      <c r="C194" s="2"/>
    </row>
    <row r="195" spans="1:3" ht="14.25" customHeight="1">
      <c r="A195" s="19"/>
      <c r="C195" s="2"/>
    </row>
    <row r="196" spans="1:3" ht="14.25" customHeight="1">
      <c r="A196" s="19"/>
      <c r="C196" s="2"/>
    </row>
    <row r="197" spans="1:3" ht="14.25" customHeight="1">
      <c r="A197" s="19"/>
      <c r="C197" s="2"/>
    </row>
    <row r="198" spans="1:3" ht="14.25" customHeight="1">
      <c r="A198" s="19"/>
      <c r="C198" s="2"/>
    </row>
    <row r="199" spans="1:3" ht="14.25" customHeight="1">
      <c r="A199" s="19"/>
      <c r="C199" s="2"/>
    </row>
    <row r="200" spans="1:3" ht="14.25" customHeight="1">
      <c r="A200" s="19"/>
      <c r="C200" s="2"/>
    </row>
    <row r="201" spans="1:3" ht="14.25" customHeight="1">
      <c r="A201" s="19"/>
      <c r="C201" s="2"/>
    </row>
    <row r="202" spans="1:3" ht="14.25" customHeight="1">
      <c r="A202" s="19"/>
      <c r="C202" s="2"/>
    </row>
    <row r="203" spans="1:3" ht="14.25" customHeight="1">
      <c r="A203" s="19"/>
      <c r="C203" s="2"/>
    </row>
    <row r="204" spans="1:3" ht="14.25" customHeight="1">
      <c r="A204" s="19"/>
      <c r="C204" s="2"/>
    </row>
    <row r="205" spans="1:3" ht="14.25" customHeight="1">
      <c r="A205" s="19"/>
      <c r="C205" s="2"/>
    </row>
    <row r="206" spans="1:3" ht="14.25" customHeight="1">
      <c r="A206" s="19"/>
      <c r="C206" s="2"/>
    </row>
    <row r="207" spans="1:3" ht="14.25" customHeight="1">
      <c r="A207" s="19"/>
      <c r="C207" s="2"/>
    </row>
    <row r="208" spans="1:3" ht="14.25" customHeight="1">
      <c r="A208" s="19"/>
      <c r="C208" s="2"/>
    </row>
    <row r="209" spans="1:3" ht="14.25" customHeight="1">
      <c r="A209" s="19"/>
      <c r="C209" s="2"/>
    </row>
    <row r="210" spans="1:3" ht="14.25" customHeight="1">
      <c r="A210" s="19"/>
      <c r="C210" s="2"/>
    </row>
    <row r="211" spans="1:3" ht="14.25" customHeight="1">
      <c r="A211" s="19"/>
      <c r="C211" s="2"/>
    </row>
    <row r="212" spans="1:3" ht="14.25" customHeight="1">
      <c r="A212" s="19"/>
      <c r="C212" s="2"/>
    </row>
    <row r="213" spans="1:3" ht="14.25" customHeight="1">
      <c r="A213" s="19"/>
      <c r="C213" s="2"/>
    </row>
    <row r="214" spans="1:3" ht="14.25" customHeight="1">
      <c r="A214" s="19"/>
      <c r="C214" s="2"/>
    </row>
    <row r="215" spans="1:3" ht="14.25" customHeight="1">
      <c r="A215" s="19"/>
      <c r="C215" s="2"/>
    </row>
    <row r="216" spans="1:3" ht="14.25" customHeight="1">
      <c r="A216" s="19"/>
      <c r="C216" s="2"/>
    </row>
    <row r="217" spans="1:3" ht="14.25" customHeight="1">
      <c r="A217" s="19"/>
      <c r="C217" s="2"/>
    </row>
    <row r="218" spans="1:3" ht="14.25" customHeight="1">
      <c r="A218" s="19"/>
      <c r="C218" s="2"/>
    </row>
    <row r="219" spans="1:3" ht="14.25" customHeight="1">
      <c r="A219" s="19"/>
      <c r="C219" s="2"/>
    </row>
    <row r="220" spans="1:3" ht="14.25" customHeight="1">
      <c r="A220" s="19"/>
      <c r="C220" s="2"/>
    </row>
    <row r="221" spans="1:3" ht="14.25" customHeight="1">
      <c r="A221" s="19"/>
      <c r="C221" s="2"/>
    </row>
    <row r="222" spans="1:3" ht="14.25" customHeight="1">
      <c r="A222" s="19"/>
      <c r="C222" s="2"/>
    </row>
    <row r="223" spans="1:3" ht="14.25" customHeight="1">
      <c r="A223" s="19"/>
      <c r="C223" s="2"/>
    </row>
    <row r="224" spans="1:3" ht="14.25" customHeight="1">
      <c r="A224" s="19"/>
      <c r="C224" s="2"/>
    </row>
    <row r="225" spans="1:3" ht="14.25" customHeight="1">
      <c r="A225" s="19"/>
      <c r="C225" s="2"/>
    </row>
    <row r="226" spans="1:3" ht="14.25" customHeight="1">
      <c r="A226" s="19"/>
      <c r="C226" s="2"/>
    </row>
    <row r="227" spans="1:3" ht="14.25" customHeight="1">
      <c r="A227" s="19"/>
      <c r="C227" s="2"/>
    </row>
    <row r="228" spans="1:3" ht="14.25" customHeight="1">
      <c r="A228" s="19"/>
      <c r="C228" s="2"/>
    </row>
    <row r="229" spans="1:3" ht="14.25" customHeight="1">
      <c r="A229" s="19"/>
      <c r="C229" s="2"/>
    </row>
    <row r="230" spans="1:3" ht="14.25" customHeight="1">
      <c r="A230" s="19"/>
      <c r="C230" s="2"/>
    </row>
    <row r="231" spans="1:3" ht="14.25" customHeight="1">
      <c r="A231" s="19"/>
      <c r="C231" s="2"/>
    </row>
    <row r="232" spans="1:3" ht="14.25" customHeight="1">
      <c r="A232" s="19"/>
      <c r="C232" s="2"/>
    </row>
    <row r="233" spans="1:3" ht="14.25" customHeight="1">
      <c r="A233" s="19"/>
      <c r="C233" s="2"/>
    </row>
    <row r="234" spans="1:3" ht="14.25" customHeight="1">
      <c r="A234" s="19"/>
      <c r="C234" s="2"/>
    </row>
    <row r="235" spans="1:3" ht="14.25" customHeight="1">
      <c r="A235" s="19"/>
      <c r="C235" s="2"/>
    </row>
    <row r="236" spans="1:3" ht="14.25" customHeight="1">
      <c r="A236" s="19"/>
      <c r="C236" s="2"/>
    </row>
    <row r="237" spans="1:3" ht="14.25" customHeight="1">
      <c r="A237" s="19"/>
      <c r="C237" s="2"/>
    </row>
    <row r="238" spans="1:3" ht="14.25" customHeight="1">
      <c r="A238" s="19"/>
      <c r="C238" s="2"/>
    </row>
    <row r="239" spans="1:3" ht="14.25" customHeight="1">
      <c r="A239" s="19"/>
      <c r="C239" s="2"/>
    </row>
    <row r="240" spans="1:3" ht="14.25" customHeight="1">
      <c r="A240" s="19"/>
      <c r="C240" s="2"/>
    </row>
    <row r="241" spans="1:3" ht="14.25" customHeight="1">
      <c r="A241" s="19"/>
      <c r="C241" s="2"/>
    </row>
    <row r="242" spans="1:3" ht="14.25" customHeight="1">
      <c r="A242" s="19"/>
      <c r="C242" s="2"/>
    </row>
    <row r="243" spans="1:3" ht="14.25" customHeight="1">
      <c r="A243" s="19"/>
      <c r="C243" s="2"/>
    </row>
    <row r="244" spans="1:3" ht="14.25" customHeight="1">
      <c r="A244" s="19"/>
      <c r="C244" s="2"/>
    </row>
    <row r="245" spans="1:3" ht="14.25" customHeight="1">
      <c r="A245" s="19"/>
      <c r="C245" s="2"/>
    </row>
    <row r="246" spans="1:3" ht="14.25" customHeight="1">
      <c r="A246" s="19"/>
      <c r="C246" s="2"/>
    </row>
    <row r="247" spans="1:3" ht="14.25" customHeight="1">
      <c r="A247" s="19"/>
      <c r="C247" s="2"/>
    </row>
    <row r="248" spans="1:3" ht="14.25" customHeight="1">
      <c r="A248" s="19"/>
      <c r="C248" s="2"/>
    </row>
    <row r="249" spans="1:3" ht="14.25" customHeight="1">
      <c r="A249" s="19"/>
      <c r="C249" s="2"/>
    </row>
    <row r="250" spans="1:3" ht="14.25" customHeight="1">
      <c r="A250" s="19"/>
      <c r="C250" s="2"/>
    </row>
    <row r="251" spans="1:3" ht="14.25" customHeight="1">
      <c r="A251" s="19"/>
      <c r="C251" s="2"/>
    </row>
    <row r="252" spans="1:3" ht="14.25" customHeight="1">
      <c r="A252" s="19"/>
      <c r="C252" s="2"/>
    </row>
    <row r="253" spans="1:3" ht="14.25" customHeight="1">
      <c r="A253" s="19"/>
      <c r="C253" s="2"/>
    </row>
    <row r="254" spans="1:3" ht="14.25" customHeight="1">
      <c r="A254" s="19"/>
      <c r="C254" s="2"/>
    </row>
    <row r="255" spans="1:3" ht="14.25" customHeight="1">
      <c r="A255" s="19"/>
      <c r="C255" s="2"/>
    </row>
    <row r="256" spans="1:3" ht="14.25" customHeight="1">
      <c r="A256" s="19"/>
      <c r="C256" s="2"/>
    </row>
    <row r="257" spans="1:3" ht="14.25" customHeight="1">
      <c r="A257" s="19"/>
      <c r="C257" s="2"/>
    </row>
    <row r="258" spans="1:3" ht="14.25" customHeight="1">
      <c r="A258" s="19"/>
      <c r="C258" s="2"/>
    </row>
    <row r="259" spans="1:3" ht="14.25" customHeight="1">
      <c r="A259" s="19"/>
      <c r="C259" s="2"/>
    </row>
    <row r="260" spans="1:3" ht="14.25" customHeight="1">
      <c r="A260" s="19"/>
      <c r="C260" s="2"/>
    </row>
    <row r="261" spans="1:3" ht="14.25" customHeight="1">
      <c r="A261" s="19"/>
      <c r="C261" s="2"/>
    </row>
    <row r="262" spans="1:3" ht="14.25" customHeight="1">
      <c r="A262" s="19"/>
      <c r="C262" s="2"/>
    </row>
    <row r="263" spans="1:3" ht="14.25" customHeight="1">
      <c r="A263" s="19"/>
      <c r="C263" s="2"/>
    </row>
    <row r="264" spans="1:3" ht="14.25" customHeight="1">
      <c r="A264" s="19"/>
      <c r="C264" s="2"/>
    </row>
    <row r="265" spans="1:3" ht="14.25" customHeight="1">
      <c r="A265" s="19"/>
      <c r="C265" s="2"/>
    </row>
    <row r="266" spans="1:3" ht="14.25" customHeight="1">
      <c r="A266" s="19"/>
      <c r="C266" s="2"/>
    </row>
    <row r="267" spans="1:3" ht="14.25" customHeight="1">
      <c r="A267" s="19"/>
      <c r="C267" s="2"/>
    </row>
    <row r="268" spans="1:3" ht="14.25" customHeight="1">
      <c r="A268" s="19"/>
      <c r="C268" s="2"/>
    </row>
    <row r="269" spans="1:3" ht="14.25" customHeight="1">
      <c r="A269" s="19"/>
      <c r="C269" s="2"/>
    </row>
    <row r="270" spans="1:3" ht="14.25" customHeight="1">
      <c r="A270" s="19"/>
      <c r="C270" s="2"/>
    </row>
    <row r="271" spans="1:3" ht="14.25" customHeight="1">
      <c r="A271" s="19"/>
      <c r="C271" s="2"/>
    </row>
    <row r="272" spans="1:3" ht="14.25" customHeight="1">
      <c r="A272" s="19"/>
      <c r="C272" s="2"/>
    </row>
    <row r="273" spans="1:3" ht="14.25" customHeight="1">
      <c r="A273" s="19"/>
      <c r="C273" s="2"/>
    </row>
    <row r="274" spans="1:3" ht="14.25" customHeight="1">
      <c r="A274" s="19"/>
      <c r="C274" s="2"/>
    </row>
    <row r="275" spans="1:3" ht="14.25" customHeight="1">
      <c r="A275" s="19"/>
      <c r="C275" s="2"/>
    </row>
    <row r="276" spans="1:3" ht="14.25" customHeight="1">
      <c r="A276" s="19"/>
      <c r="C276" s="2"/>
    </row>
    <row r="277" spans="1:3" ht="14.25" customHeight="1">
      <c r="A277" s="19"/>
      <c r="C277" s="2"/>
    </row>
    <row r="278" spans="1:3" ht="14.25" customHeight="1">
      <c r="A278" s="19"/>
      <c r="C278" s="2"/>
    </row>
    <row r="279" spans="1:3" ht="14.25" customHeight="1">
      <c r="A279" s="19"/>
      <c r="C279" s="2"/>
    </row>
    <row r="280" spans="1:3" ht="14.25" customHeight="1">
      <c r="A280" s="19"/>
      <c r="C280" s="2"/>
    </row>
    <row r="281" spans="1:3" ht="14.25" customHeight="1">
      <c r="A281" s="19"/>
      <c r="C281" s="2"/>
    </row>
    <row r="282" spans="1:3" ht="14.25" customHeight="1">
      <c r="A282" s="19"/>
      <c r="C282" s="2"/>
    </row>
    <row r="283" spans="1:3" ht="14.25" customHeight="1">
      <c r="A283" s="19"/>
      <c r="C283" s="2"/>
    </row>
    <row r="284" spans="1:3" ht="14.25" customHeight="1">
      <c r="A284" s="19"/>
      <c r="C284" s="2"/>
    </row>
    <row r="285" spans="1:3" ht="14.25" customHeight="1">
      <c r="A285" s="19"/>
      <c r="C285" s="2"/>
    </row>
    <row r="286" spans="1:3" ht="14.25" customHeight="1">
      <c r="A286" s="19"/>
      <c r="C286" s="2"/>
    </row>
    <row r="287" spans="1:3" ht="14.25" customHeight="1">
      <c r="A287" s="19"/>
      <c r="C287" s="2"/>
    </row>
    <row r="288" spans="1:3" ht="14.25" customHeight="1">
      <c r="A288" s="19"/>
      <c r="C288" s="2"/>
    </row>
    <row r="289" spans="1:3" ht="14.25" customHeight="1">
      <c r="A289" s="19"/>
      <c r="C289" s="2"/>
    </row>
    <row r="290" spans="1:3" ht="14.25" customHeight="1">
      <c r="A290" s="19"/>
      <c r="C290" s="2"/>
    </row>
    <row r="291" spans="1:3" ht="14.25" customHeight="1">
      <c r="A291" s="19"/>
      <c r="C291" s="2"/>
    </row>
    <row r="292" spans="1:3" ht="14.25" customHeight="1">
      <c r="A292" s="19"/>
      <c r="C292" s="2"/>
    </row>
    <row r="293" spans="1:3" ht="14.25" customHeight="1">
      <c r="A293" s="19"/>
      <c r="C293" s="2"/>
    </row>
    <row r="294" spans="1:3" ht="14.25" customHeight="1">
      <c r="A294" s="19"/>
      <c r="C294" s="2"/>
    </row>
    <row r="295" spans="1:3" ht="14.25" customHeight="1">
      <c r="A295" s="19"/>
      <c r="C295" s="2"/>
    </row>
    <row r="296" spans="1:3" ht="14.25" customHeight="1">
      <c r="A296" s="19"/>
      <c r="C296" s="2"/>
    </row>
    <row r="297" spans="1:3" ht="14.25" customHeight="1">
      <c r="A297" s="19"/>
      <c r="C297" s="2"/>
    </row>
    <row r="298" spans="1:3" ht="14.25" customHeight="1">
      <c r="A298" s="19"/>
      <c r="C298" s="2"/>
    </row>
    <row r="299" spans="1:3" ht="14.25" customHeight="1">
      <c r="A299" s="19"/>
      <c r="C299" s="2"/>
    </row>
    <row r="300" spans="1:3" ht="14.25" customHeight="1">
      <c r="A300" s="19"/>
      <c r="C300" s="2"/>
    </row>
    <row r="301" spans="1:3" ht="14.25" customHeight="1">
      <c r="A301" s="19"/>
      <c r="C301" s="2"/>
    </row>
    <row r="302" spans="1:3" ht="14.25" customHeight="1">
      <c r="A302" s="19"/>
      <c r="C302" s="2"/>
    </row>
    <row r="303" spans="1:3" ht="14.25" customHeight="1">
      <c r="A303" s="19"/>
      <c r="C303" s="2"/>
    </row>
    <row r="304" spans="1:3" ht="14.25" customHeight="1">
      <c r="A304" s="19"/>
      <c r="C304" s="2"/>
    </row>
    <row r="305" spans="1:3" ht="14.25" customHeight="1">
      <c r="A305" s="19"/>
      <c r="C305" s="2"/>
    </row>
    <row r="306" spans="1:3" ht="14.25" customHeight="1">
      <c r="A306" s="19"/>
      <c r="C306" s="2"/>
    </row>
    <row r="307" spans="1:3" ht="14.25" customHeight="1">
      <c r="A307" s="19"/>
      <c r="C307" s="2"/>
    </row>
    <row r="308" spans="1:3" ht="14.25" customHeight="1">
      <c r="A308" s="19"/>
      <c r="C308" s="2"/>
    </row>
    <row r="309" spans="1:3" ht="14.25" customHeight="1">
      <c r="A309" s="19"/>
      <c r="C309" s="2"/>
    </row>
    <row r="310" spans="1:3" ht="14.25" customHeight="1">
      <c r="A310" s="19"/>
      <c r="C310" s="2"/>
    </row>
    <row r="311" spans="1:3" ht="14.25" customHeight="1">
      <c r="A311" s="19"/>
      <c r="C311" s="2"/>
    </row>
    <row r="312" spans="1:3" ht="14.25" customHeight="1">
      <c r="A312" s="19"/>
      <c r="C312" s="2"/>
    </row>
    <row r="313" spans="1:3" ht="14.25" customHeight="1">
      <c r="A313" s="19"/>
      <c r="C313" s="2"/>
    </row>
    <row r="314" spans="1:3" ht="14.25" customHeight="1">
      <c r="A314" s="19"/>
      <c r="C314" s="2"/>
    </row>
    <row r="315" spans="1:3" ht="14.25" customHeight="1">
      <c r="A315" s="19"/>
      <c r="C315" s="2"/>
    </row>
    <row r="316" spans="1:3" ht="14.25" customHeight="1">
      <c r="A316" s="19"/>
      <c r="C316" s="2"/>
    </row>
    <row r="317" spans="1:3" ht="14.25" customHeight="1">
      <c r="A317" s="19"/>
      <c r="C317" s="2"/>
    </row>
    <row r="318" spans="1:3" ht="14.25" customHeight="1">
      <c r="A318" s="19"/>
      <c r="C318" s="2"/>
    </row>
    <row r="319" spans="1:3" ht="14.25" customHeight="1">
      <c r="A319" s="19"/>
      <c r="C319" s="2"/>
    </row>
    <row r="320" spans="1:3" ht="14.25" customHeight="1">
      <c r="A320" s="19"/>
      <c r="C320" s="2"/>
    </row>
    <row r="321" spans="1:3" ht="14.25" customHeight="1">
      <c r="A321" s="19"/>
      <c r="C321" s="2"/>
    </row>
    <row r="322" spans="1:3" ht="14.25" customHeight="1">
      <c r="A322" s="19"/>
      <c r="C322" s="2"/>
    </row>
    <row r="323" spans="1:3" ht="14.25" customHeight="1">
      <c r="A323" s="19"/>
      <c r="C323" s="2"/>
    </row>
    <row r="324" spans="1:3" ht="14.25" customHeight="1">
      <c r="A324" s="19"/>
      <c r="C324" s="2"/>
    </row>
    <row r="325" spans="1:3" ht="14.25" customHeight="1">
      <c r="A325" s="19"/>
      <c r="C325" s="2"/>
    </row>
    <row r="326" spans="1:3" ht="14.25" customHeight="1">
      <c r="A326" s="19"/>
      <c r="C326" s="2"/>
    </row>
    <row r="327" spans="1:3" ht="14.25" customHeight="1">
      <c r="A327" s="19"/>
      <c r="C327" s="2"/>
    </row>
    <row r="328" spans="1:3" ht="14.25" customHeight="1">
      <c r="A328" s="19"/>
      <c r="C328" s="2"/>
    </row>
    <row r="329" spans="1:3" ht="14.25" customHeight="1">
      <c r="A329" s="19"/>
      <c r="C329" s="2"/>
    </row>
    <row r="330" spans="1:3" ht="14.25" customHeight="1">
      <c r="A330" s="19"/>
      <c r="C330" s="2"/>
    </row>
    <row r="331" spans="1:3" ht="14.25" customHeight="1">
      <c r="A331" s="19"/>
      <c r="C331" s="2"/>
    </row>
    <row r="332" spans="1:3" ht="14.25" customHeight="1">
      <c r="A332" s="19"/>
      <c r="C332" s="2"/>
    </row>
    <row r="333" spans="1:3" ht="14.25" customHeight="1">
      <c r="A333" s="19"/>
      <c r="C333" s="2"/>
    </row>
    <row r="334" spans="1:3" ht="14.25" customHeight="1">
      <c r="A334" s="19"/>
      <c r="C334" s="2"/>
    </row>
    <row r="335" spans="1:3" ht="14.25" customHeight="1">
      <c r="A335" s="19"/>
      <c r="C335" s="2"/>
    </row>
    <row r="336" spans="1:3" ht="14.25" customHeight="1">
      <c r="A336" s="19"/>
      <c r="C336" s="2"/>
    </row>
    <row r="337" spans="1:3" ht="14.25" customHeight="1">
      <c r="A337" s="19"/>
      <c r="C337" s="2"/>
    </row>
    <row r="338" spans="1:3" ht="14.25" customHeight="1">
      <c r="A338" s="19"/>
      <c r="C338" s="2"/>
    </row>
    <row r="339" spans="1:3" ht="14.25" customHeight="1">
      <c r="A339" s="19"/>
      <c r="C339" s="2"/>
    </row>
    <row r="340" spans="1:3" ht="14.25" customHeight="1">
      <c r="A340" s="19"/>
      <c r="C340" s="2"/>
    </row>
    <row r="341" spans="1:3" ht="14.25" customHeight="1">
      <c r="A341" s="19"/>
      <c r="C341" s="2"/>
    </row>
    <row r="342" spans="1:3" ht="14.25" customHeight="1">
      <c r="A342" s="19"/>
      <c r="C342" s="2"/>
    </row>
    <row r="343" spans="1:3" ht="14.25" customHeight="1">
      <c r="A343" s="19"/>
      <c r="C343" s="2"/>
    </row>
    <row r="344" spans="1:3" ht="14.25" customHeight="1">
      <c r="A344" s="19"/>
      <c r="C344" s="2"/>
    </row>
    <row r="345" spans="1:3" ht="14.25" customHeight="1">
      <c r="A345" s="19"/>
      <c r="C345" s="2"/>
    </row>
    <row r="346" spans="1:3" ht="14.25" customHeight="1">
      <c r="A346" s="19"/>
      <c r="C346" s="2"/>
    </row>
    <row r="347" spans="1:3" ht="14.25" customHeight="1">
      <c r="A347" s="19"/>
      <c r="C347" s="2"/>
    </row>
    <row r="348" spans="1:3" ht="14.25" customHeight="1">
      <c r="A348" s="19"/>
      <c r="C348" s="2"/>
    </row>
    <row r="349" spans="1:3" ht="14.25" customHeight="1">
      <c r="A349" s="19"/>
      <c r="C349" s="2"/>
    </row>
    <row r="350" spans="1:3" ht="14.25" customHeight="1">
      <c r="A350" s="19"/>
      <c r="C350" s="2"/>
    </row>
    <row r="351" spans="1:3" ht="14.25" customHeight="1">
      <c r="A351" s="19"/>
      <c r="C351" s="2"/>
    </row>
    <row r="352" spans="1:3" ht="14.25" customHeight="1">
      <c r="A352" s="19"/>
      <c r="C352" s="2"/>
    </row>
    <row r="353" spans="1:3" ht="14.25" customHeight="1">
      <c r="A353" s="19"/>
      <c r="C353" s="2"/>
    </row>
    <row r="354" spans="1:3" ht="14.25" customHeight="1">
      <c r="A354" s="19"/>
      <c r="C354" s="2"/>
    </row>
    <row r="355" spans="1:3" ht="14.25" customHeight="1">
      <c r="A355" s="19"/>
      <c r="C355" s="2"/>
    </row>
    <row r="356" spans="1:3" ht="14.25" customHeight="1">
      <c r="A356" s="19"/>
      <c r="C356" s="2"/>
    </row>
    <row r="357" spans="1:3" ht="14.25" customHeight="1">
      <c r="A357" s="19"/>
      <c r="C357" s="2"/>
    </row>
    <row r="358" spans="1:3" ht="14.25" customHeight="1">
      <c r="A358" s="19"/>
      <c r="C358" s="2"/>
    </row>
    <row r="359" spans="1:3" ht="14.25" customHeight="1">
      <c r="A359" s="19"/>
      <c r="C359" s="2"/>
    </row>
    <row r="360" spans="1:3" ht="14.25" customHeight="1">
      <c r="A360" s="19"/>
      <c r="C360" s="2"/>
    </row>
    <row r="361" spans="1:3" ht="14.25" customHeight="1">
      <c r="A361" s="19"/>
      <c r="C361" s="2"/>
    </row>
    <row r="362" spans="1:3" ht="14.25" customHeight="1">
      <c r="A362" s="19"/>
      <c r="C362" s="2"/>
    </row>
    <row r="363" spans="1:3" ht="14.25" customHeight="1">
      <c r="A363" s="19"/>
      <c r="C363" s="2"/>
    </row>
    <row r="364" spans="1:3" ht="14.25" customHeight="1">
      <c r="A364" s="19"/>
      <c r="C364" s="2"/>
    </row>
    <row r="365" spans="1:3" ht="14.25" customHeight="1">
      <c r="A365" s="19"/>
      <c r="C365" s="2"/>
    </row>
    <row r="366" spans="1:3" ht="14.25" customHeight="1">
      <c r="A366" s="19"/>
      <c r="C366" s="2"/>
    </row>
    <row r="367" spans="1:3" ht="14.25" customHeight="1">
      <c r="A367" s="19"/>
      <c r="C367" s="2"/>
    </row>
    <row r="368" spans="1:3" ht="14.25" customHeight="1">
      <c r="A368" s="19"/>
      <c r="C368" s="2"/>
    </row>
    <row r="369" spans="1:3" ht="14.25" customHeight="1">
      <c r="A369" s="19"/>
      <c r="C369" s="2"/>
    </row>
    <row r="370" spans="1:3" ht="14.25" customHeight="1">
      <c r="A370" s="19"/>
      <c r="C370" s="2"/>
    </row>
    <row r="371" spans="1:3" ht="14.25" customHeight="1">
      <c r="A371" s="19"/>
      <c r="C371" s="2"/>
    </row>
    <row r="372" spans="1:3" ht="14.25" customHeight="1">
      <c r="A372" s="19"/>
      <c r="C372" s="2"/>
    </row>
    <row r="373" spans="1:3" ht="14.25" customHeight="1">
      <c r="A373" s="19"/>
      <c r="C373" s="2"/>
    </row>
    <row r="374" spans="1:3" ht="14.25" customHeight="1">
      <c r="A374" s="19"/>
      <c r="C374" s="2"/>
    </row>
    <row r="375" spans="1:3" ht="14.25" customHeight="1">
      <c r="A375" s="19"/>
      <c r="C375" s="2"/>
    </row>
    <row r="376" spans="1:3" ht="14.25" customHeight="1">
      <c r="A376" s="19"/>
      <c r="C376" s="2"/>
    </row>
    <row r="377" spans="1:3" ht="14.25" customHeight="1">
      <c r="A377" s="19"/>
      <c r="C377" s="2"/>
    </row>
    <row r="378" spans="1:3" ht="14.25" customHeight="1">
      <c r="A378" s="19"/>
      <c r="C378" s="2"/>
    </row>
    <row r="379" spans="1:3" ht="14.25" customHeight="1">
      <c r="A379" s="19"/>
      <c r="C379" s="2"/>
    </row>
    <row r="380" spans="1:3" ht="14.25" customHeight="1">
      <c r="A380" s="19"/>
      <c r="C380" s="2"/>
    </row>
    <row r="381" spans="1:3" ht="14.25" customHeight="1">
      <c r="A381" s="19"/>
      <c r="C381" s="2"/>
    </row>
    <row r="382" spans="1:3" ht="14.25" customHeight="1">
      <c r="A382" s="19"/>
      <c r="C382" s="2"/>
    </row>
    <row r="383" spans="1:3" ht="14.25" customHeight="1">
      <c r="A383" s="19"/>
      <c r="C383" s="2"/>
    </row>
    <row r="384" spans="1:3" ht="14.25" customHeight="1">
      <c r="A384" s="19"/>
      <c r="C384" s="2"/>
    </row>
    <row r="385" spans="1:3" ht="14.25" customHeight="1">
      <c r="A385" s="19"/>
      <c r="C385" s="2"/>
    </row>
    <row r="386" spans="1:3" ht="14.25" customHeight="1">
      <c r="A386" s="19"/>
      <c r="C386" s="2"/>
    </row>
    <row r="387" spans="1:3" ht="14.25" customHeight="1">
      <c r="A387" s="19"/>
      <c r="C387" s="2"/>
    </row>
    <row r="388" spans="1:3" ht="14.25" customHeight="1">
      <c r="A388" s="19"/>
      <c r="C388" s="2"/>
    </row>
    <row r="389" spans="1:3" ht="14.25" customHeight="1">
      <c r="A389" s="19"/>
      <c r="C389" s="2"/>
    </row>
    <row r="390" spans="1:3" ht="14.25" customHeight="1">
      <c r="A390" s="19"/>
      <c r="C390" s="2"/>
    </row>
    <row r="391" spans="1:3" ht="14.25" customHeight="1">
      <c r="A391" s="19"/>
      <c r="C391" s="2"/>
    </row>
    <row r="392" spans="1:3" ht="14.25" customHeight="1">
      <c r="A392" s="19"/>
      <c r="C392" s="2"/>
    </row>
    <row r="393" spans="1:3" ht="14.25" customHeight="1">
      <c r="A393" s="19"/>
      <c r="C393" s="2"/>
    </row>
    <row r="394" spans="1:3" ht="14.25" customHeight="1">
      <c r="A394" s="19"/>
      <c r="C394" s="2"/>
    </row>
    <row r="395" spans="1:3" ht="14.25" customHeight="1">
      <c r="A395" s="19"/>
      <c r="C395" s="2"/>
    </row>
    <row r="396" spans="1:3" ht="14.25" customHeight="1">
      <c r="A396" s="19"/>
      <c r="C396" s="2"/>
    </row>
    <row r="397" spans="1:3" ht="14.25" customHeight="1">
      <c r="A397" s="19"/>
      <c r="C397" s="2"/>
    </row>
    <row r="398" spans="1:3" ht="14.25" customHeight="1">
      <c r="A398" s="19"/>
      <c r="C398" s="2"/>
    </row>
    <row r="399" spans="1:3" ht="14.25" customHeight="1">
      <c r="A399" s="19"/>
      <c r="C399" s="2"/>
    </row>
    <row r="400" spans="1:3" ht="14.25" customHeight="1">
      <c r="A400" s="19"/>
      <c r="C400" s="2"/>
    </row>
    <row r="401" spans="1:3" ht="14.25" customHeight="1">
      <c r="A401" s="19"/>
      <c r="C401" s="2"/>
    </row>
    <row r="402" spans="1:3" ht="14.25" customHeight="1">
      <c r="A402" s="19"/>
      <c r="C402" s="2"/>
    </row>
    <row r="403" spans="1:3" ht="14.25" customHeight="1">
      <c r="A403" s="19"/>
      <c r="C403" s="2"/>
    </row>
    <row r="404" spans="1:3" ht="14.25" customHeight="1">
      <c r="A404" s="19"/>
      <c r="C404" s="2"/>
    </row>
    <row r="405" spans="1:3" ht="14.25" customHeight="1">
      <c r="A405" s="19"/>
      <c r="C405" s="2"/>
    </row>
    <row r="406" spans="1:3" ht="14.25" customHeight="1">
      <c r="A406" s="19"/>
      <c r="C406" s="2"/>
    </row>
    <row r="407" spans="1:3" ht="14.25" customHeight="1">
      <c r="A407" s="19"/>
      <c r="C407" s="2"/>
    </row>
    <row r="408" spans="1:3" ht="14.25" customHeight="1">
      <c r="A408" s="19"/>
      <c r="C408" s="2"/>
    </row>
    <row r="409" spans="1:3" ht="14.25" customHeight="1">
      <c r="A409" s="19"/>
      <c r="C409" s="2"/>
    </row>
    <row r="410" spans="1:3" ht="14.25" customHeight="1">
      <c r="A410" s="19"/>
      <c r="C410" s="2"/>
    </row>
    <row r="411" spans="1:3" ht="14.25" customHeight="1">
      <c r="A411" s="19"/>
      <c r="C411" s="2"/>
    </row>
    <row r="412" spans="1:3" ht="14.25" customHeight="1">
      <c r="A412" s="19"/>
      <c r="C412" s="2"/>
    </row>
    <row r="413" spans="1:3" ht="14.25" customHeight="1">
      <c r="A413" s="19"/>
      <c r="C413" s="2"/>
    </row>
    <row r="414" spans="1:3" ht="14.25" customHeight="1">
      <c r="A414" s="19"/>
      <c r="C414" s="2"/>
    </row>
    <row r="415" spans="1:3" ht="14.25" customHeight="1">
      <c r="A415" s="19"/>
      <c r="C415" s="2"/>
    </row>
    <row r="416" spans="1:3" ht="14.25" customHeight="1">
      <c r="A416" s="19"/>
      <c r="C416" s="2"/>
    </row>
    <row r="417" spans="1:3" ht="14.25" customHeight="1">
      <c r="A417" s="19"/>
      <c r="C417" s="2"/>
    </row>
    <row r="418" spans="1:3" ht="14.25" customHeight="1">
      <c r="A418" s="19"/>
      <c r="C418" s="2"/>
    </row>
    <row r="419" spans="1:3" ht="14.25" customHeight="1">
      <c r="A419" s="19"/>
      <c r="C419" s="2"/>
    </row>
    <row r="420" spans="1:3" ht="14.25" customHeight="1">
      <c r="A420" s="19"/>
      <c r="C420" s="2"/>
    </row>
    <row r="421" spans="1:3" ht="14.25" customHeight="1">
      <c r="A421" s="19"/>
      <c r="C421" s="2"/>
    </row>
    <row r="422" spans="1:3" ht="14.25" customHeight="1">
      <c r="A422" s="19"/>
      <c r="C422" s="2"/>
    </row>
    <row r="423" spans="1:3" ht="14.25" customHeight="1">
      <c r="A423" s="19"/>
      <c r="C423" s="2"/>
    </row>
    <row r="424" spans="1:3" ht="14.25" customHeight="1">
      <c r="A424" s="19"/>
      <c r="C424" s="2"/>
    </row>
    <row r="425" spans="1:3" ht="14.25" customHeight="1">
      <c r="A425" s="19"/>
      <c r="C425" s="2"/>
    </row>
    <row r="426" spans="1:3" ht="14.25" customHeight="1">
      <c r="A426" s="19"/>
      <c r="C426" s="2"/>
    </row>
    <row r="427" spans="1:3" ht="14.25" customHeight="1">
      <c r="A427" s="19"/>
      <c r="C427" s="2"/>
    </row>
    <row r="428" spans="1:3" ht="14.25" customHeight="1">
      <c r="A428" s="19"/>
      <c r="C428" s="2"/>
    </row>
    <row r="429" spans="1:3" ht="14.25" customHeight="1">
      <c r="A429" s="19"/>
      <c r="C429" s="2"/>
    </row>
    <row r="430" spans="1:3" ht="14.25" customHeight="1">
      <c r="A430" s="19"/>
      <c r="C430" s="2"/>
    </row>
    <row r="431" spans="1:3" ht="14.25" customHeight="1">
      <c r="A431" s="19"/>
      <c r="C431" s="2"/>
    </row>
    <row r="432" spans="1:3" ht="14.25" customHeight="1">
      <c r="A432" s="19"/>
      <c r="C432" s="2"/>
    </row>
    <row r="433" spans="1:3" ht="14.25" customHeight="1">
      <c r="A433" s="19"/>
      <c r="C433" s="2"/>
    </row>
    <row r="434" spans="1:3" ht="14.25" customHeight="1">
      <c r="A434" s="19"/>
      <c r="C434" s="2"/>
    </row>
    <row r="435" spans="1:3" ht="14.25" customHeight="1">
      <c r="A435" s="19"/>
      <c r="C435" s="2"/>
    </row>
    <row r="436" spans="1:3" ht="14.25" customHeight="1">
      <c r="A436" s="19"/>
      <c r="C436" s="2"/>
    </row>
    <row r="437" spans="1:3" ht="14.25" customHeight="1">
      <c r="A437" s="19"/>
      <c r="C437" s="2"/>
    </row>
    <row r="438" spans="1:3" ht="14.25" customHeight="1">
      <c r="A438" s="19"/>
      <c r="C438" s="2"/>
    </row>
    <row r="439" spans="1:3" ht="14.25" customHeight="1">
      <c r="A439" s="19"/>
      <c r="C439" s="2"/>
    </row>
    <row r="440" spans="1:3" ht="14.25" customHeight="1">
      <c r="A440" s="19"/>
      <c r="C440" s="2"/>
    </row>
    <row r="441" spans="1:3" ht="14.25" customHeight="1">
      <c r="A441" s="19"/>
      <c r="C441" s="2"/>
    </row>
    <row r="442" spans="1:3" ht="14.25" customHeight="1">
      <c r="A442" s="19"/>
      <c r="C442" s="2"/>
    </row>
    <row r="443" spans="1:3" ht="14.25" customHeight="1">
      <c r="A443" s="19"/>
      <c r="C443" s="2"/>
    </row>
    <row r="444" spans="1:3" ht="14.25" customHeight="1">
      <c r="A444" s="19"/>
      <c r="C444" s="2"/>
    </row>
    <row r="445" spans="1:3" ht="14.25" customHeight="1">
      <c r="A445" s="19"/>
      <c r="C445" s="2"/>
    </row>
    <row r="446" spans="1:3" ht="14.25" customHeight="1">
      <c r="A446" s="19"/>
      <c r="C446" s="2"/>
    </row>
    <row r="447" spans="1:3" ht="14.25" customHeight="1">
      <c r="A447" s="19"/>
      <c r="C447" s="2"/>
    </row>
    <row r="448" spans="1:3" ht="14.25" customHeight="1">
      <c r="A448" s="19"/>
      <c r="C448" s="2"/>
    </row>
    <row r="449" spans="1:3" ht="14.25" customHeight="1">
      <c r="A449" s="19"/>
      <c r="C449" s="2"/>
    </row>
    <row r="450" spans="1:3" ht="14.25" customHeight="1">
      <c r="A450" s="19"/>
      <c r="C450" s="2"/>
    </row>
    <row r="451" spans="1:3" ht="14.25" customHeight="1">
      <c r="A451" s="19"/>
      <c r="C451" s="2"/>
    </row>
    <row r="452" spans="1:3" ht="14.25" customHeight="1">
      <c r="A452" s="19"/>
      <c r="C452" s="2"/>
    </row>
    <row r="453" spans="1:3" ht="14.25" customHeight="1">
      <c r="A453" s="19"/>
      <c r="C453" s="2"/>
    </row>
    <row r="454" spans="1:3" ht="14.25" customHeight="1">
      <c r="A454" s="19"/>
      <c r="C454" s="2"/>
    </row>
    <row r="455" spans="1:3" ht="14.25" customHeight="1">
      <c r="A455" s="19"/>
      <c r="C455" s="2"/>
    </row>
    <row r="456" spans="1:3" ht="14.25" customHeight="1">
      <c r="A456" s="19"/>
      <c r="C456" s="2"/>
    </row>
    <row r="457" spans="1:3" ht="14.25" customHeight="1">
      <c r="A457" s="19"/>
      <c r="C457" s="2"/>
    </row>
    <row r="458" spans="1:3" ht="14.25" customHeight="1">
      <c r="A458" s="19"/>
      <c r="C458" s="2"/>
    </row>
    <row r="459" spans="1:3" ht="14.25" customHeight="1">
      <c r="A459" s="19"/>
      <c r="C459" s="2"/>
    </row>
    <row r="460" spans="1:3" ht="14.25" customHeight="1">
      <c r="A460" s="19"/>
      <c r="C460" s="2"/>
    </row>
    <row r="461" spans="1:3" ht="14.25" customHeight="1">
      <c r="A461" s="19"/>
      <c r="C461" s="2"/>
    </row>
    <row r="462" spans="1:3" ht="14.25" customHeight="1">
      <c r="A462" s="19"/>
      <c r="C462" s="2"/>
    </row>
    <row r="463" spans="1:3" ht="14.25" customHeight="1">
      <c r="A463" s="19"/>
      <c r="C463" s="2"/>
    </row>
    <row r="464" spans="1:3" ht="14.25" customHeight="1">
      <c r="A464" s="19"/>
      <c r="C464" s="2"/>
    </row>
    <row r="465" spans="1:3" ht="14.25" customHeight="1">
      <c r="A465" s="19"/>
      <c r="C465" s="2"/>
    </row>
    <row r="466" spans="1:3" ht="14.25" customHeight="1">
      <c r="A466" s="19"/>
      <c r="C466" s="2"/>
    </row>
    <row r="467" spans="1:3" ht="14.25" customHeight="1">
      <c r="A467" s="19"/>
      <c r="C467" s="2"/>
    </row>
    <row r="468" spans="1:3" ht="14.25" customHeight="1">
      <c r="A468" s="19"/>
      <c r="C468" s="2"/>
    </row>
    <row r="469" spans="1:3" ht="14.25" customHeight="1">
      <c r="A469" s="19"/>
      <c r="C469" s="2"/>
    </row>
    <row r="470" spans="1:3" ht="14.25" customHeight="1">
      <c r="A470" s="19"/>
      <c r="C470" s="2"/>
    </row>
    <row r="471" spans="1:3" ht="14.25" customHeight="1">
      <c r="A471" s="19"/>
      <c r="C471" s="2"/>
    </row>
    <row r="472" spans="1:3" ht="14.25" customHeight="1">
      <c r="A472" s="19"/>
      <c r="C472" s="2"/>
    </row>
    <row r="473" spans="1:3" ht="14.25" customHeight="1">
      <c r="A473" s="19"/>
      <c r="C473" s="2"/>
    </row>
    <row r="474" spans="1:3" ht="14.25" customHeight="1">
      <c r="A474" s="19"/>
      <c r="C474" s="2"/>
    </row>
    <row r="475" spans="1:3" ht="14.25" customHeight="1">
      <c r="A475" s="19"/>
      <c r="C475" s="2"/>
    </row>
    <row r="476" spans="1:3" ht="14.25" customHeight="1">
      <c r="A476" s="19"/>
      <c r="C476" s="2"/>
    </row>
    <row r="477" spans="1:3" ht="14.25" customHeight="1">
      <c r="A477" s="19"/>
      <c r="C477" s="2"/>
    </row>
    <row r="478" spans="1:3" ht="14.25" customHeight="1">
      <c r="A478" s="19"/>
      <c r="C478" s="2"/>
    </row>
    <row r="479" spans="1:3" ht="14.25" customHeight="1">
      <c r="A479" s="19"/>
      <c r="C479" s="2"/>
    </row>
    <row r="480" spans="1:3" ht="14.25" customHeight="1">
      <c r="A480" s="19"/>
      <c r="C480" s="2"/>
    </row>
    <row r="481" spans="1:3" ht="14.25" customHeight="1">
      <c r="A481" s="19"/>
      <c r="C481" s="2"/>
    </row>
    <row r="482" spans="1:3" ht="14.25" customHeight="1">
      <c r="A482" s="19"/>
      <c r="C482" s="2"/>
    </row>
    <row r="483" spans="1:3" ht="14.25" customHeight="1">
      <c r="A483" s="19"/>
      <c r="C483" s="2"/>
    </row>
    <row r="484" spans="1:3" ht="14.25" customHeight="1">
      <c r="A484" s="19"/>
      <c r="C484" s="2"/>
    </row>
    <row r="485" spans="1:3" ht="14.25" customHeight="1">
      <c r="A485" s="19"/>
      <c r="C485" s="2"/>
    </row>
    <row r="486" spans="1:3" ht="14.25" customHeight="1">
      <c r="A486" s="19"/>
      <c r="C486" s="2"/>
    </row>
    <row r="487" spans="1:3" ht="14.25" customHeight="1">
      <c r="A487" s="19"/>
      <c r="C487" s="2"/>
    </row>
    <row r="488" spans="1:3" ht="14.25" customHeight="1">
      <c r="A488" s="19"/>
      <c r="C488" s="2"/>
    </row>
    <row r="489" spans="1:3" ht="14.25" customHeight="1">
      <c r="A489" s="19"/>
      <c r="C489" s="2"/>
    </row>
    <row r="490" spans="1:3" ht="14.25" customHeight="1">
      <c r="A490" s="19"/>
      <c r="C490" s="2"/>
    </row>
    <row r="491" spans="1:3" ht="14.25" customHeight="1">
      <c r="A491" s="19"/>
      <c r="C491" s="2"/>
    </row>
    <row r="492" spans="1:3" ht="14.25" customHeight="1">
      <c r="A492" s="19"/>
      <c r="C492" s="2"/>
    </row>
    <row r="493" spans="1:3" ht="14.25" customHeight="1">
      <c r="A493" s="19"/>
      <c r="C493" s="2"/>
    </row>
    <row r="494" spans="1:3" ht="14.25" customHeight="1">
      <c r="A494" s="19"/>
      <c r="C494" s="2"/>
    </row>
    <row r="495" spans="1:3" ht="14.25" customHeight="1">
      <c r="A495" s="19"/>
      <c r="C495" s="2"/>
    </row>
    <row r="496" spans="1:3" ht="14.25" customHeight="1">
      <c r="A496" s="19"/>
      <c r="C496" s="2"/>
    </row>
    <row r="497" spans="1:3" ht="14.25" customHeight="1">
      <c r="A497" s="19"/>
      <c r="C497" s="2"/>
    </row>
    <row r="498" spans="1:3" ht="14.25" customHeight="1">
      <c r="A498" s="19"/>
      <c r="C498" s="2"/>
    </row>
    <row r="499" spans="1:3" ht="14.25" customHeight="1">
      <c r="A499" s="19"/>
      <c r="C499" s="2"/>
    </row>
    <row r="500" spans="1:3" ht="14.25" customHeight="1">
      <c r="A500" s="19"/>
      <c r="C500" s="2"/>
    </row>
    <row r="501" spans="1:3" ht="14.25" customHeight="1">
      <c r="A501" s="19"/>
      <c r="C501" s="2"/>
    </row>
    <row r="502" spans="1:3" ht="14.25" customHeight="1">
      <c r="A502" s="19"/>
      <c r="C502" s="2"/>
    </row>
    <row r="503" spans="1:3" ht="14.25" customHeight="1">
      <c r="A503" s="19"/>
      <c r="C503" s="2"/>
    </row>
    <row r="504" spans="1:3" ht="14.25" customHeight="1">
      <c r="A504" s="19"/>
      <c r="C504" s="2"/>
    </row>
    <row r="505" spans="1:3" ht="14.25" customHeight="1">
      <c r="A505" s="19"/>
      <c r="C505" s="2"/>
    </row>
    <row r="506" spans="1:3" ht="14.25" customHeight="1">
      <c r="A506" s="19"/>
      <c r="C506" s="2"/>
    </row>
    <row r="507" spans="1:3" ht="14.25" customHeight="1">
      <c r="A507" s="19"/>
      <c r="C507" s="2"/>
    </row>
    <row r="508" spans="1:3" ht="14.25" customHeight="1">
      <c r="A508" s="19"/>
      <c r="C508" s="2"/>
    </row>
    <row r="509" spans="1:3" ht="14.25" customHeight="1">
      <c r="A509" s="19"/>
      <c r="C509" s="2"/>
    </row>
    <row r="510" spans="1:3" ht="14.25" customHeight="1">
      <c r="A510" s="19"/>
      <c r="C510" s="2"/>
    </row>
    <row r="511" spans="1:3" ht="14.25" customHeight="1">
      <c r="A511" s="19"/>
      <c r="C511" s="2"/>
    </row>
    <row r="512" spans="1:3" ht="14.25" customHeight="1">
      <c r="A512" s="19"/>
      <c r="C512" s="2"/>
    </row>
    <row r="513" spans="1:3" ht="14.25" customHeight="1">
      <c r="A513" s="19"/>
      <c r="C513" s="2"/>
    </row>
    <row r="514" spans="1:3" ht="14.25" customHeight="1">
      <c r="A514" s="19"/>
      <c r="C514" s="2"/>
    </row>
    <row r="515" spans="1:3" ht="14.25" customHeight="1">
      <c r="A515" s="19"/>
      <c r="C515" s="2"/>
    </row>
    <row r="516" spans="1:3" ht="14.25" customHeight="1">
      <c r="A516" s="19"/>
      <c r="C516" s="2"/>
    </row>
    <row r="517" spans="1:3" ht="14.25" customHeight="1">
      <c r="A517" s="19"/>
      <c r="C517" s="2"/>
    </row>
    <row r="518" spans="1:3" ht="14.25" customHeight="1">
      <c r="A518" s="19"/>
      <c r="C518" s="2"/>
    </row>
    <row r="519" spans="1:3" ht="14.25" customHeight="1">
      <c r="A519" s="19"/>
      <c r="C519" s="2"/>
    </row>
    <row r="520" spans="1:3" ht="14.25" customHeight="1">
      <c r="A520" s="19"/>
      <c r="C520" s="2"/>
    </row>
    <row r="521" spans="1:3" ht="14.25" customHeight="1">
      <c r="A521" s="19"/>
      <c r="C521" s="2"/>
    </row>
    <row r="522" spans="1:3" ht="14.25" customHeight="1">
      <c r="A522" s="19"/>
      <c r="C522" s="2"/>
    </row>
    <row r="523" spans="1:3" ht="14.25" customHeight="1">
      <c r="A523" s="19"/>
      <c r="C523" s="2"/>
    </row>
    <row r="524" spans="1:3" ht="14.25" customHeight="1">
      <c r="A524" s="19"/>
      <c r="C524" s="2"/>
    </row>
    <row r="525" spans="1:3" ht="14.25" customHeight="1">
      <c r="A525" s="19"/>
      <c r="C525" s="2"/>
    </row>
    <row r="526" spans="1:3" ht="14.25" customHeight="1">
      <c r="A526" s="19"/>
      <c r="C526" s="2"/>
    </row>
    <row r="527" spans="1:3" ht="14.25" customHeight="1">
      <c r="A527" s="19"/>
      <c r="C527" s="2"/>
    </row>
    <row r="528" spans="1:3" ht="14.25" customHeight="1">
      <c r="A528" s="19"/>
      <c r="C528" s="2"/>
    </row>
    <row r="529" spans="1:3" ht="14.25" customHeight="1">
      <c r="A529" s="19"/>
      <c r="C529" s="2"/>
    </row>
    <row r="530" spans="1:3" ht="14.25" customHeight="1">
      <c r="A530" s="19"/>
      <c r="C530" s="2"/>
    </row>
    <row r="531" spans="1:3" ht="14.25" customHeight="1">
      <c r="A531" s="19"/>
      <c r="C531" s="2"/>
    </row>
    <row r="532" spans="1:3" ht="14.25" customHeight="1">
      <c r="A532" s="19"/>
      <c r="C532" s="2"/>
    </row>
    <row r="533" spans="1:3" ht="14.25" customHeight="1">
      <c r="A533" s="19"/>
      <c r="C533" s="2"/>
    </row>
    <row r="534" spans="1:3" ht="14.25" customHeight="1">
      <c r="A534" s="19"/>
      <c r="C534" s="2"/>
    </row>
    <row r="535" spans="1:3" ht="14.25" customHeight="1">
      <c r="A535" s="19"/>
      <c r="C535" s="2"/>
    </row>
    <row r="536" spans="1:3" ht="14.25" customHeight="1">
      <c r="A536" s="19"/>
      <c r="C536" s="2"/>
    </row>
    <row r="537" spans="1:3" ht="14.25" customHeight="1">
      <c r="A537" s="19"/>
      <c r="C537" s="2"/>
    </row>
    <row r="538" spans="1:3" ht="14.25" customHeight="1">
      <c r="A538" s="19"/>
      <c r="C538" s="2"/>
    </row>
    <row r="539" spans="1:3" ht="14.25" customHeight="1">
      <c r="A539" s="19"/>
      <c r="C539" s="2"/>
    </row>
    <row r="540" spans="1:3" ht="14.25" customHeight="1">
      <c r="A540" s="19"/>
      <c r="C540" s="2"/>
    </row>
    <row r="541" spans="1:3" ht="14.25" customHeight="1">
      <c r="A541" s="19"/>
      <c r="C541" s="2"/>
    </row>
    <row r="542" spans="1:3" ht="14.25" customHeight="1">
      <c r="A542" s="19"/>
      <c r="C542" s="2"/>
    </row>
    <row r="543" spans="1:3" ht="14.25" customHeight="1">
      <c r="A543" s="19"/>
      <c r="C543" s="2"/>
    </row>
    <row r="544" spans="1:3" ht="14.25" customHeight="1">
      <c r="A544" s="19"/>
      <c r="C544" s="2"/>
    </row>
    <row r="545" spans="1:3" ht="14.25" customHeight="1">
      <c r="A545" s="19"/>
      <c r="C545" s="2"/>
    </row>
    <row r="546" spans="1:3" ht="14.25" customHeight="1">
      <c r="A546" s="19"/>
      <c r="C546" s="2"/>
    </row>
    <row r="547" spans="1:3" ht="14.25" customHeight="1">
      <c r="A547" s="19"/>
      <c r="C547" s="2"/>
    </row>
    <row r="548" spans="1:3" ht="14.25" customHeight="1">
      <c r="A548" s="19"/>
      <c r="C548" s="2"/>
    </row>
    <row r="549" spans="1:3" ht="14.25" customHeight="1">
      <c r="A549" s="19"/>
      <c r="C549" s="2"/>
    </row>
    <row r="550" spans="1:3" ht="14.25" customHeight="1">
      <c r="A550" s="19"/>
      <c r="C550" s="2"/>
    </row>
    <row r="551" spans="1:3" ht="14.25" customHeight="1">
      <c r="A551" s="19"/>
      <c r="C551" s="2"/>
    </row>
    <row r="552" spans="1:3" ht="14.25" customHeight="1">
      <c r="A552" s="19"/>
      <c r="C552" s="2"/>
    </row>
    <row r="553" spans="1:3" ht="14.25" customHeight="1">
      <c r="A553" s="19"/>
      <c r="C553" s="2"/>
    </row>
    <row r="554" spans="1:3" ht="14.25" customHeight="1">
      <c r="A554" s="19"/>
      <c r="C554" s="2"/>
    </row>
    <row r="555" spans="1:3" ht="14.25" customHeight="1">
      <c r="A555" s="19"/>
      <c r="C555" s="2"/>
    </row>
    <row r="556" spans="1:3" ht="14.25" customHeight="1">
      <c r="A556" s="19"/>
      <c r="C556" s="2"/>
    </row>
    <row r="557" spans="1:3" ht="14.25" customHeight="1">
      <c r="A557" s="19"/>
      <c r="C557" s="2"/>
    </row>
    <row r="558" spans="1:3" ht="14.25" customHeight="1">
      <c r="A558" s="19"/>
      <c r="C558" s="2"/>
    </row>
    <row r="559" spans="1:3" ht="14.25" customHeight="1">
      <c r="A559" s="19"/>
      <c r="C559" s="2"/>
    </row>
    <row r="560" spans="1:3" ht="14.25" customHeight="1">
      <c r="A560" s="19"/>
      <c r="C560" s="2"/>
    </row>
    <row r="561" spans="1:3" ht="14.25" customHeight="1">
      <c r="A561" s="19"/>
      <c r="C561" s="2"/>
    </row>
    <row r="562" spans="1:3" ht="14.25" customHeight="1">
      <c r="A562" s="19"/>
      <c r="C562" s="2"/>
    </row>
    <row r="563" spans="1:3" ht="14.25" customHeight="1">
      <c r="A563" s="19"/>
      <c r="C563" s="2"/>
    </row>
    <row r="564" spans="1:3" ht="14.25" customHeight="1">
      <c r="A564" s="19"/>
      <c r="C564" s="2"/>
    </row>
    <row r="565" spans="1:3" ht="14.25" customHeight="1">
      <c r="A565" s="19"/>
      <c r="C565" s="2"/>
    </row>
    <row r="566" spans="1:3" ht="14.25" customHeight="1">
      <c r="A566" s="19"/>
      <c r="C566" s="2"/>
    </row>
    <row r="567" spans="1:3" ht="14.25" customHeight="1">
      <c r="A567" s="19"/>
      <c r="C567" s="2"/>
    </row>
    <row r="568" spans="1:3" ht="14.25" customHeight="1">
      <c r="A568" s="19"/>
      <c r="C568" s="2"/>
    </row>
    <row r="569" spans="1:3" ht="14.25" customHeight="1">
      <c r="A569" s="19"/>
      <c r="C569" s="2"/>
    </row>
    <row r="570" spans="1:3" ht="14.25" customHeight="1">
      <c r="A570" s="19"/>
      <c r="C570" s="2"/>
    </row>
    <row r="571" spans="1:3" ht="14.25" customHeight="1">
      <c r="A571" s="19"/>
      <c r="C571" s="2"/>
    </row>
    <row r="572" spans="1:3" ht="14.25" customHeight="1">
      <c r="A572" s="19"/>
      <c r="C572" s="2"/>
    </row>
    <row r="573" spans="1:3" ht="14.25" customHeight="1">
      <c r="A573" s="19"/>
      <c r="C573" s="2"/>
    </row>
    <row r="574" spans="1:3" ht="14.25" customHeight="1">
      <c r="A574" s="19"/>
      <c r="C574" s="2"/>
    </row>
    <row r="575" spans="1:3" ht="14.25" customHeight="1">
      <c r="A575" s="19"/>
      <c r="C575" s="2"/>
    </row>
    <row r="576" spans="1:3" ht="14.25" customHeight="1">
      <c r="A576" s="19"/>
      <c r="C576" s="2"/>
    </row>
    <row r="577" spans="1:3" ht="14.25" customHeight="1">
      <c r="A577" s="19"/>
      <c r="C577" s="2"/>
    </row>
    <row r="578" spans="1:3" ht="14.25" customHeight="1">
      <c r="A578" s="19"/>
      <c r="C578" s="2"/>
    </row>
    <row r="579" spans="1:3" ht="14.25" customHeight="1">
      <c r="A579" s="19"/>
      <c r="C579" s="2"/>
    </row>
    <row r="580" spans="1:3" ht="14.25" customHeight="1">
      <c r="A580" s="19"/>
      <c r="C580" s="2"/>
    </row>
    <row r="581" spans="1:3" ht="14.25" customHeight="1">
      <c r="A581" s="19"/>
      <c r="C581" s="2"/>
    </row>
    <row r="582" spans="1:3" ht="14.25" customHeight="1">
      <c r="A582" s="19"/>
      <c r="C582" s="2"/>
    </row>
    <row r="583" spans="1:3" ht="14.25" customHeight="1">
      <c r="A583" s="19"/>
      <c r="C583" s="2"/>
    </row>
    <row r="584" spans="1:3" ht="14.25" customHeight="1">
      <c r="A584" s="19"/>
      <c r="C584" s="2"/>
    </row>
    <row r="585" spans="1:3" ht="14.25" customHeight="1">
      <c r="A585" s="19"/>
      <c r="C585" s="2"/>
    </row>
    <row r="586" spans="1:3" ht="14.25" customHeight="1">
      <c r="A586" s="19"/>
      <c r="C586" s="2"/>
    </row>
    <row r="587" spans="1:3" ht="14.25" customHeight="1">
      <c r="A587" s="19"/>
      <c r="C587" s="2"/>
    </row>
    <row r="588" spans="1:3" ht="14.25" customHeight="1">
      <c r="A588" s="19"/>
      <c r="C588" s="2"/>
    </row>
    <row r="589" spans="1:3" ht="14.25" customHeight="1">
      <c r="A589" s="19"/>
      <c r="C589" s="2"/>
    </row>
    <row r="590" spans="1:3" ht="14.25" customHeight="1">
      <c r="A590" s="19"/>
      <c r="C590" s="2"/>
    </row>
    <row r="591" spans="1:3" ht="14.25" customHeight="1">
      <c r="A591" s="19"/>
      <c r="C591" s="2"/>
    </row>
    <row r="592" spans="1:3" ht="14.25" customHeight="1">
      <c r="A592" s="19"/>
      <c r="C592" s="2"/>
    </row>
    <row r="593" spans="1:3" ht="14.25" customHeight="1">
      <c r="A593" s="19"/>
      <c r="C593" s="2"/>
    </row>
    <row r="594" spans="1:3" ht="14.25" customHeight="1">
      <c r="A594" s="19"/>
      <c r="C594" s="2"/>
    </row>
    <row r="595" spans="1:3" ht="14.25" customHeight="1">
      <c r="A595" s="19"/>
      <c r="C595" s="2"/>
    </row>
    <row r="596" spans="1:3" ht="14.25" customHeight="1">
      <c r="A596" s="19"/>
      <c r="C596" s="2"/>
    </row>
    <row r="597" spans="1:3" ht="14.25" customHeight="1">
      <c r="A597" s="19"/>
      <c r="C597" s="2"/>
    </row>
    <row r="598" spans="1:3" ht="14.25" customHeight="1">
      <c r="A598" s="19"/>
      <c r="C598" s="2"/>
    </row>
    <row r="599" spans="1:3" ht="14.25" customHeight="1">
      <c r="A599" s="19"/>
      <c r="C599" s="2"/>
    </row>
    <row r="600" spans="1:3" ht="14.25" customHeight="1">
      <c r="A600" s="19"/>
      <c r="C600" s="2"/>
    </row>
    <row r="601" spans="1:3" ht="14.25" customHeight="1">
      <c r="A601" s="19"/>
      <c r="C601" s="2"/>
    </row>
    <row r="602" spans="1:3" ht="14.25" customHeight="1">
      <c r="A602" s="19"/>
      <c r="C602" s="2"/>
    </row>
    <row r="603" spans="1:3" ht="14.25" customHeight="1">
      <c r="A603" s="19"/>
      <c r="C603" s="2"/>
    </row>
    <row r="604" spans="1:3" ht="14.25" customHeight="1">
      <c r="A604" s="19"/>
      <c r="C604" s="2"/>
    </row>
    <row r="605" spans="1:3" ht="14.25" customHeight="1">
      <c r="A605" s="19"/>
      <c r="C605" s="2"/>
    </row>
    <row r="606" spans="1:3" ht="14.25" customHeight="1">
      <c r="A606" s="19"/>
      <c r="C606" s="2"/>
    </row>
    <row r="607" spans="1:3" ht="14.25" customHeight="1">
      <c r="A607" s="19"/>
      <c r="C607" s="2"/>
    </row>
    <row r="608" spans="1:3" ht="14.25" customHeight="1">
      <c r="A608" s="19"/>
      <c r="C608" s="2"/>
    </row>
    <row r="609" spans="1:3" ht="14.25" customHeight="1">
      <c r="A609" s="19"/>
      <c r="C609" s="2"/>
    </row>
    <row r="610" spans="1:3" ht="14.25" customHeight="1">
      <c r="A610" s="19"/>
      <c r="C610" s="2"/>
    </row>
    <row r="611" spans="1:3" ht="14.25" customHeight="1">
      <c r="A611" s="19"/>
      <c r="C611" s="2"/>
    </row>
    <row r="612" spans="1:3" ht="14.25" customHeight="1">
      <c r="A612" s="19"/>
      <c r="C612" s="2"/>
    </row>
    <row r="613" spans="1:3" ht="14.25" customHeight="1">
      <c r="A613" s="19"/>
      <c r="C613" s="2"/>
    </row>
    <row r="614" spans="1:3" ht="14.25" customHeight="1">
      <c r="A614" s="19"/>
      <c r="C614" s="2"/>
    </row>
    <row r="615" spans="1:3" ht="14.25" customHeight="1">
      <c r="A615" s="19"/>
      <c r="C615" s="2"/>
    </row>
    <row r="616" spans="1:3" ht="14.25" customHeight="1">
      <c r="A616" s="19"/>
      <c r="C616" s="2"/>
    </row>
    <row r="617" spans="1:3" ht="14.25" customHeight="1">
      <c r="A617" s="19"/>
      <c r="C617" s="2"/>
    </row>
    <row r="618" spans="1:3" ht="14.25" customHeight="1">
      <c r="A618" s="19"/>
      <c r="C618" s="2"/>
    </row>
    <row r="619" spans="1:3" ht="14.25" customHeight="1">
      <c r="A619" s="19"/>
      <c r="C619" s="2"/>
    </row>
    <row r="620" spans="1:3" ht="14.25" customHeight="1">
      <c r="A620" s="19"/>
      <c r="C620" s="2"/>
    </row>
    <row r="621" spans="1:3" ht="14.25" customHeight="1">
      <c r="A621" s="19"/>
      <c r="C621" s="2"/>
    </row>
    <row r="622" spans="1:3" ht="14.25" customHeight="1">
      <c r="A622" s="19"/>
      <c r="C622" s="2"/>
    </row>
    <row r="623" spans="1:3" ht="14.25" customHeight="1">
      <c r="A623" s="19"/>
      <c r="C623" s="2"/>
    </row>
    <row r="624" spans="1:3" ht="14.25" customHeight="1">
      <c r="A624" s="19"/>
      <c r="C624" s="2"/>
    </row>
    <row r="625" spans="1:3" ht="14.25" customHeight="1">
      <c r="A625" s="19"/>
      <c r="C625" s="2"/>
    </row>
    <row r="626" spans="1:3" ht="14.25" customHeight="1">
      <c r="A626" s="19"/>
      <c r="C626" s="2"/>
    </row>
    <row r="627" spans="1:3" ht="14.25" customHeight="1">
      <c r="A627" s="19"/>
      <c r="C627" s="2"/>
    </row>
    <row r="628" spans="1:3" ht="14.25" customHeight="1">
      <c r="A628" s="19"/>
      <c r="C628" s="2"/>
    </row>
    <row r="629" spans="1:3" ht="14.25" customHeight="1">
      <c r="A629" s="19"/>
      <c r="C629" s="2"/>
    </row>
    <row r="630" spans="1:3" ht="14.25" customHeight="1">
      <c r="A630" s="19"/>
      <c r="C630" s="2"/>
    </row>
    <row r="631" spans="1:3" ht="14.25" customHeight="1">
      <c r="A631" s="19"/>
      <c r="C631" s="2"/>
    </row>
    <row r="632" spans="1:3" ht="14.25" customHeight="1">
      <c r="A632" s="19"/>
      <c r="C632" s="2"/>
    </row>
    <row r="633" spans="1:3" ht="14.25" customHeight="1">
      <c r="A633" s="19"/>
      <c r="C633" s="2"/>
    </row>
    <row r="634" spans="1:3" ht="14.25" customHeight="1">
      <c r="A634" s="19"/>
      <c r="C634" s="2"/>
    </row>
    <row r="635" spans="1:3" ht="14.25" customHeight="1">
      <c r="A635" s="19"/>
      <c r="C635" s="2"/>
    </row>
    <row r="636" spans="1:3" ht="14.25" customHeight="1">
      <c r="A636" s="19"/>
      <c r="C636" s="2"/>
    </row>
    <row r="637" spans="1:3" ht="14.25" customHeight="1">
      <c r="A637" s="19"/>
      <c r="C637" s="2"/>
    </row>
    <row r="638" spans="1:3" ht="14.25" customHeight="1">
      <c r="A638" s="19"/>
      <c r="C638" s="2"/>
    </row>
    <row r="639" spans="1:3" ht="14.25" customHeight="1">
      <c r="A639" s="19"/>
      <c r="C639" s="2"/>
    </row>
    <row r="640" spans="1:3" ht="14.25" customHeight="1">
      <c r="A640" s="19"/>
      <c r="C640" s="2"/>
    </row>
    <row r="641" spans="1:3" ht="14.25" customHeight="1">
      <c r="A641" s="19"/>
      <c r="C641" s="2"/>
    </row>
    <row r="642" spans="1:3" ht="14.25" customHeight="1">
      <c r="A642" s="19"/>
      <c r="C642" s="2"/>
    </row>
    <row r="643" spans="1:3" ht="14.25" customHeight="1">
      <c r="A643" s="19"/>
      <c r="C643" s="2"/>
    </row>
    <row r="644" spans="1:3" ht="14.25" customHeight="1">
      <c r="A644" s="19"/>
      <c r="C644" s="2"/>
    </row>
    <row r="645" spans="1:3" ht="14.25" customHeight="1">
      <c r="A645" s="19"/>
      <c r="C645" s="2"/>
    </row>
    <row r="646" spans="1:3" ht="14.25" customHeight="1">
      <c r="A646" s="19"/>
      <c r="C646" s="2"/>
    </row>
    <row r="647" spans="1:3" ht="14.25" customHeight="1">
      <c r="A647" s="19"/>
      <c r="C647" s="2"/>
    </row>
    <row r="648" spans="1:3" ht="14.25" customHeight="1">
      <c r="A648" s="19"/>
      <c r="C648" s="2"/>
    </row>
    <row r="649" spans="1:3" ht="14.25" customHeight="1">
      <c r="A649" s="19"/>
      <c r="C649" s="2"/>
    </row>
    <row r="650" spans="1:3" ht="14.25" customHeight="1">
      <c r="A650" s="19"/>
      <c r="C650" s="2"/>
    </row>
    <row r="651" spans="1:3" ht="14.25" customHeight="1">
      <c r="A651" s="19"/>
      <c r="C651" s="2"/>
    </row>
    <row r="652" spans="1:3" ht="14.25" customHeight="1">
      <c r="A652" s="19"/>
      <c r="C652" s="2"/>
    </row>
    <row r="653" spans="1:3" ht="14.25" customHeight="1">
      <c r="A653" s="19"/>
      <c r="C653" s="2"/>
    </row>
    <row r="654" spans="1:3" ht="14.25" customHeight="1">
      <c r="A654" s="19"/>
      <c r="C654" s="2"/>
    </row>
    <row r="655" spans="1:3" ht="14.25" customHeight="1">
      <c r="A655" s="19"/>
      <c r="C655" s="2"/>
    </row>
    <row r="656" spans="1:3" ht="14.25" customHeight="1">
      <c r="A656" s="19"/>
      <c r="C656" s="2"/>
    </row>
    <row r="657" spans="1:3" ht="14.25" customHeight="1">
      <c r="A657" s="19"/>
      <c r="C657" s="2"/>
    </row>
    <row r="658" spans="1:3" ht="14.25" customHeight="1">
      <c r="A658" s="19"/>
      <c r="C658" s="2"/>
    </row>
    <row r="659" spans="1:3" ht="14.25" customHeight="1">
      <c r="A659" s="19"/>
      <c r="C659" s="2"/>
    </row>
    <row r="660" spans="1:3" ht="14.25" customHeight="1">
      <c r="A660" s="19"/>
      <c r="C660" s="2"/>
    </row>
    <row r="661" spans="1:3" ht="14.25" customHeight="1">
      <c r="A661" s="19"/>
      <c r="C661" s="2"/>
    </row>
    <row r="662" spans="1:3" ht="14.25" customHeight="1">
      <c r="A662" s="19"/>
      <c r="C662" s="2"/>
    </row>
    <row r="663" spans="1:3" ht="14.25" customHeight="1">
      <c r="A663" s="19"/>
      <c r="C663" s="2"/>
    </row>
    <row r="664" spans="1:3" ht="14.25" customHeight="1">
      <c r="A664" s="19"/>
      <c r="C664" s="2"/>
    </row>
    <row r="665" spans="1:3" ht="14.25" customHeight="1">
      <c r="A665" s="19"/>
      <c r="C665" s="2"/>
    </row>
    <row r="666" spans="1:3" ht="14.25" customHeight="1">
      <c r="A666" s="19"/>
      <c r="C666" s="2"/>
    </row>
    <row r="667" spans="1:3" ht="14.25" customHeight="1">
      <c r="A667" s="19"/>
      <c r="C667" s="2"/>
    </row>
    <row r="668" spans="1:3" ht="14.25" customHeight="1">
      <c r="A668" s="19"/>
      <c r="C668" s="2"/>
    </row>
    <row r="669" spans="1:3" ht="14.25" customHeight="1">
      <c r="A669" s="19"/>
      <c r="C669" s="2"/>
    </row>
    <row r="670" spans="1:3" ht="14.25" customHeight="1">
      <c r="A670" s="19"/>
      <c r="C670" s="2"/>
    </row>
    <row r="671" spans="1:3" ht="14.25" customHeight="1">
      <c r="A671" s="19"/>
      <c r="C671" s="2"/>
    </row>
    <row r="672" spans="1:3" ht="14.25" customHeight="1">
      <c r="A672" s="19"/>
      <c r="C672" s="2"/>
    </row>
    <row r="673" spans="1:3" ht="14.25" customHeight="1">
      <c r="A673" s="19"/>
      <c r="C673" s="2"/>
    </row>
    <row r="674" spans="1:3" ht="14.25" customHeight="1">
      <c r="A674" s="19"/>
      <c r="C674" s="2"/>
    </row>
    <row r="675" spans="1:3" ht="14.25" customHeight="1">
      <c r="A675" s="19"/>
      <c r="C675" s="2"/>
    </row>
    <row r="676" spans="1:3" ht="14.25" customHeight="1">
      <c r="A676" s="19"/>
      <c r="C676" s="2"/>
    </row>
    <row r="677" spans="1:3" ht="14.25" customHeight="1">
      <c r="A677" s="19"/>
      <c r="C677" s="2"/>
    </row>
    <row r="678" spans="1:3" ht="14.25" customHeight="1">
      <c r="A678" s="19"/>
      <c r="C678" s="2"/>
    </row>
    <row r="679" spans="1:3" ht="14.25" customHeight="1">
      <c r="A679" s="19"/>
      <c r="C679" s="2"/>
    </row>
    <row r="680" spans="1:3" ht="14.25" customHeight="1">
      <c r="A680" s="19"/>
      <c r="C680" s="2"/>
    </row>
    <row r="681" spans="1:3" ht="14.25" customHeight="1">
      <c r="A681" s="19"/>
      <c r="C681" s="2"/>
    </row>
    <row r="682" spans="1:3" ht="14.25" customHeight="1">
      <c r="A682" s="19"/>
      <c r="C682" s="2"/>
    </row>
    <row r="683" spans="1:3" ht="14.25" customHeight="1">
      <c r="A683" s="19"/>
      <c r="C683" s="2"/>
    </row>
    <row r="684" spans="1:3" ht="14.25" customHeight="1">
      <c r="A684" s="19"/>
      <c r="C684" s="2"/>
    </row>
    <row r="685" spans="1:3" ht="14.25" customHeight="1">
      <c r="A685" s="19"/>
      <c r="C685" s="2"/>
    </row>
    <row r="686" spans="1:3" ht="14.25" customHeight="1">
      <c r="A686" s="19"/>
      <c r="C686" s="2"/>
    </row>
    <row r="687" spans="1:3" ht="14.25" customHeight="1">
      <c r="A687" s="19"/>
      <c r="C687" s="2"/>
    </row>
    <row r="688" spans="1:3" ht="14.25" customHeight="1">
      <c r="A688" s="19"/>
      <c r="C688" s="2"/>
    </row>
    <row r="689" spans="1:3" ht="14.25" customHeight="1">
      <c r="A689" s="19"/>
      <c r="C689" s="2"/>
    </row>
    <row r="690" spans="1:3" ht="14.25" customHeight="1">
      <c r="A690" s="19"/>
      <c r="C690" s="2"/>
    </row>
    <row r="691" spans="1:3" ht="14.25" customHeight="1">
      <c r="A691" s="19"/>
      <c r="C691" s="2"/>
    </row>
    <row r="692" spans="1:3" ht="14.25" customHeight="1">
      <c r="A692" s="19"/>
      <c r="C692" s="2"/>
    </row>
    <row r="693" spans="1:3" ht="14.25" customHeight="1">
      <c r="A693" s="19"/>
      <c r="C693" s="2"/>
    </row>
    <row r="694" spans="1:3" ht="14.25" customHeight="1">
      <c r="A694" s="19"/>
      <c r="C694" s="2"/>
    </row>
    <row r="695" spans="1:3" ht="14.25" customHeight="1">
      <c r="A695" s="19"/>
      <c r="C695" s="2"/>
    </row>
    <row r="696" spans="1:3" ht="14.25" customHeight="1">
      <c r="A696" s="19"/>
      <c r="C696" s="2"/>
    </row>
    <row r="697" spans="1:3" ht="14.25" customHeight="1">
      <c r="A697" s="19"/>
      <c r="C697" s="2"/>
    </row>
    <row r="698" spans="1:3" ht="14.25" customHeight="1">
      <c r="A698" s="19"/>
      <c r="C698" s="2"/>
    </row>
    <row r="699" spans="1:3" ht="14.25" customHeight="1">
      <c r="A699" s="19"/>
      <c r="C699" s="2"/>
    </row>
    <row r="700" spans="1:3" ht="14.25" customHeight="1">
      <c r="A700" s="19"/>
      <c r="C700" s="2"/>
    </row>
    <row r="701" spans="1:3" ht="14.25" customHeight="1">
      <c r="A701" s="19"/>
      <c r="C701" s="2"/>
    </row>
    <row r="702" spans="1:3" ht="14.25" customHeight="1">
      <c r="A702" s="19"/>
      <c r="C702" s="2"/>
    </row>
    <row r="703" spans="1:3" ht="14.25" customHeight="1">
      <c r="A703" s="19"/>
      <c r="C703" s="2"/>
    </row>
    <row r="704" spans="1:3" ht="14.25" customHeight="1">
      <c r="A704" s="19"/>
      <c r="C704" s="2"/>
    </row>
    <row r="705" spans="1:3" ht="14.25" customHeight="1">
      <c r="A705" s="19"/>
      <c r="C705" s="2"/>
    </row>
    <row r="706" spans="1:3" ht="14.25" customHeight="1">
      <c r="A706" s="19"/>
      <c r="C706" s="2"/>
    </row>
    <row r="707" spans="1:3" ht="14.25" customHeight="1">
      <c r="A707" s="19"/>
      <c r="C707" s="2"/>
    </row>
    <row r="708" spans="1:3" ht="14.25" customHeight="1">
      <c r="A708" s="19"/>
      <c r="C708" s="2"/>
    </row>
    <row r="709" spans="1:3" ht="14.25" customHeight="1">
      <c r="A709" s="19"/>
      <c r="C709" s="2"/>
    </row>
    <row r="710" spans="1:3" ht="14.25" customHeight="1">
      <c r="A710" s="19"/>
      <c r="C710" s="2"/>
    </row>
    <row r="711" spans="1:3" ht="14.25" customHeight="1">
      <c r="A711" s="19"/>
      <c r="C711" s="2"/>
    </row>
    <row r="712" spans="1:3" ht="14.25" customHeight="1">
      <c r="A712" s="19"/>
      <c r="C712" s="2"/>
    </row>
    <row r="713" spans="1:3" ht="14.25" customHeight="1">
      <c r="A713" s="19"/>
      <c r="C713" s="2"/>
    </row>
    <row r="714" spans="1:3" ht="14.25" customHeight="1">
      <c r="A714" s="19"/>
      <c r="C714" s="2"/>
    </row>
    <row r="715" spans="1:3" ht="14.25" customHeight="1">
      <c r="A715" s="19"/>
      <c r="C715" s="2"/>
    </row>
    <row r="716" spans="1:3" ht="14.25" customHeight="1">
      <c r="A716" s="19"/>
      <c r="C716" s="2"/>
    </row>
    <row r="717" spans="1:3" ht="14.25" customHeight="1">
      <c r="A717" s="19"/>
      <c r="C717" s="2"/>
    </row>
    <row r="718" spans="1:3" ht="14.25" customHeight="1">
      <c r="A718" s="19"/>
      <c r="C718" s="2"/>
    </row>
    <row r="719" spans="1:3" ht="14.25" customHeight="1">
      <c r="A719" s="19"/>
      <c r="C719" s="2"/>
    </row>
    <row r="720" spans="1:3" ht="14.25" customHeight="1">
      <c r="A720" s="19"/>
      <c r="C720" s="2"/>
    </row>
    <row r="721" spans="1:3" ht="14.25" customHeight="1">
      <c r="A721" s="19"/>
      <c r="C721" s="2"/>
    </row>
    <row r="722" spans="1:3" ht="14.25" customHeight="1">
      <c r="A722" s="19"/>
      <c r="C722" s="2"/>
    </row>
    <row r="723" spans="1:3" ht="14.25" customHeight="1">
      <c r="A723" s="19"/>
      <c r="C723" s="2"/>
    </row>
    <row r="724" spans="1:3" ht="14.25" customHeight="1">
      <c r="A724" s="19"/>
      <c r="C724" s="2"/>
    </row>
    <row r="725" spans="1:3" ht="14.25" customHeight="1">
      <c r="A725" s="19"/>
      <c r="C725" s="2"/>
    </row>
    <row r="726" spans="1:3" ht="14.25" customHeight="1">
      <c r="A726" s="19"/>
      <c r="C726" s="2"/>
    </row>
    <row r="727" spans="1:3" ht="14.25" customHeight="1">
      <c r="A727" s="19"/>
      <c r="C727" s="2"/>
    </row>
    <row r="728" spans="1:3" ht="14.25" customHeight="1">
      <c r="A728" s="19"/>
      <c r="C728" s="2"/>
    </row>
    <row r="729" spans="1:3" ht="14.25" customHeight="1">
      <c r="A729" s="19"/>
      <c r="C729" s="2"/>
    </row>
    <row r="730" spans="1:3" ht="14.25" customHeight="1">
      <c r="A730" s="19"/>
      <c r="C730" s="2"/>
    </row>
    <row r="731" spans="1:3" ht="14.25" customHeight="1">
      <c r="A731" s="19"/>
      <c r="C731" s="2"/>
    </row>
    <row r="732" spans="1:3" ht="14.25" customHeight="1">
      <c r="A732" s="19"/>
      <c r="C732" s="2"/>
    </row>
    <row r="733" spans="1:3" ht="14.25" customHeight="1">
      <c r="A733" s="19"/>
      <c r="C733" s="2"/>
    </row>
    <row r="734" spans="1:3" ht="14.25" customHeight="1">
      <c r="A734" s="19"/>
      <c r="C734" s="2"/>
    </row>
    <row r="735" spans="1:3" ht="14.25" customHeight="1">
      <c r="A735" s="19"/>
      <c r="C735" s="2"/>
    </row>
    <row r="736" spans="1:3" ht="14.25" customHeight="1">
      <c r="A736" s="19"/>
      <c r="C736" s="2"/>
    </row>
    <row r="737" spans="1:3" ht="14.25" customHeight="1">
      <c r="A737" s="19"/>
      <c r="C737" s="2"/>
    </row>
    <row r="738" spans="1:3" ht="14.25" customHeight="1">
      <c r="A738" s="19"/>
      <c r="C738" s="2"/>
    </row>
    <row r="739" spans="1:3" ht="14.25" customHeight="1">
      <c r="A739" s="19"/>
      <c r="C739" s="2"/>
    </row>
    <row r="740" spans="1:3" ht="14.25" customHeight="1">
      <c r="A740" s="19"/>
      <c r="C740" s="2"/>
    </row>
    <row r="741" spans="1:3" ht="14.25" customHeight="1">
      <c r="A741" s="19"/>
      <c r="C741" s="2"/>
    </row>
    <row r="742" spans="1:3" ht="14.25" customHeight="1">
      <c r="A742" s="19"/>
      <c r="C742" s="2"/>
    </row>
    <row r="743" spans="1:3" ht="14.25" customHeight="1">
      <c r="A743" s="19"/>
      <c r="C743" s="2"/>
    </row>
    <row r="744" spans="1:3" ht="14.25" customHeight="1">
      <c r="A744" s="19"/>
      <c r="C744" s="2"/>
    </row>
    <row r="745" spans="1:3" ht="14.25" customHeight="1">
      <c r="A745" s="19"/>
      <c r="C745" s="2"/>
    </row>
    <row r="746" spans="1:3" ht="14.25" customHeight="1">
      <c r="A746" s="19"/>
      <c r="C746" s="2"/>
    </row>
    <row r="747" spans="1:3" ht="14.25" customHeight="1">
      <c r="A747" s="19"/>
      <c r="C747" s="2"/>
    </row>
    <row r="748" spans="1:3" ht="14.25" customHeight="1">
      <c r="A748" s="19"/>
      <c r="C748" s="2"/>
    </row>
    <row r="749" spans="1:3" ht="14.25" customHeight="1">
      <c r="A749" s="19"/>
      <c r="C749" s="2"/>
    </row>
    <row r="750" spans="1:3" ht="14.25" customHeight="1">
      <c r="A750" s="19"/>
      <c r="C750" s="2"/>
    </row>
    <row r="751" spans="1:3" ht="14.25" customHeight="1">
      <c r="A751" s="19"/>
      <c r="C751" s="2"/>
    </row>
    <row r="752" spans="1:3" ht="14.25" customHeight="1">
      <c r="A752" s="19"/>
      <c r="C752" s="2"/>
    </row>
    <row r="753" spans="1:3" ht="14.25" customHeight="1">
      <c r="A753" s="19"/>
      <c r="C753" s="2"/>
    </row>
    <row r="754" spans="1:3" ht="14.25" customHeight="1">
      <c r="A754" s="19"/>
      <c r="C754" s="2"/>
    </row>
    <row r="755" spans="1:3" ht="14.25" customHeight="1">
      <c r="A755" s="19"/>
      <c r="C755" s="2"/>
    </row>
    <row r="756" spans="1:3" ht="14.25" customHeight="1">
      <c r="A756" s="19"/>
      <c r="C756" s="2"/>
    </row>
    <row r="757" spans="1:3" ht="14.25" customHeight="1">
      <c r="A757" s="19"/>
      <c r="C757" s="2"/>
    </row>
    <row r="758" spans="1:3" ht="14.25" customHeight="1">
      <c r="A758" s="19"/>
      <c r="C758" s="2"/>
    </row>
    <row r="759" spans="1:3" ht="14.25" customHeight="1">
      <c r="A759" s="19"/>
      <c r="C759" s="2"/>
    </row>
    <row r="760" spans="1:3" ht="14.25" customHeight="1">
      <c r="A760" s="19"/>
      <c r="C760" s="2"/>
    </row>
    <row r="761" spans="1:3" ht="14.25" customHeight="1">
      <c r="A761" s="19"/>
      <c r="C761" s="2"/>
    </row>
    <row r="762" spans="1:3" ht="14.25" customHeight="1">
      <c r="A762" s="19"/>
      <c r="C762" s="2"/>
    </row>
    <row r="763" spans="1:3" ht="14.25" customHeight="1">
      <c r="A763" s="19"/>
      <c r="C763" s="2"/>
    </row>
    <row r="764" spans="1:3" ht="14.25" customHeight="1">
      <c r="A764" s="19"/>
      <c r="C764" s="2"/>
    </row>
    <row r="765" spans="1:3" ht="14.25" customHeight="1">
      <c r="A765" s="19"/>
      <c r="C765" s="2"/>
    </row>
    <row r="766" spans="1:3" ht="14.25" customHeight="1">
      <c r="A766" s="19"/>
      <c r="C766" s="2"/>
    </row>
    <row r="767" spans="1:3" ht="14.25" customHeight="1">
      <c r="A767" s="19"/>
      <c r="C767" s="2"/>
    </row>
    <row r="768" spans="1:3" ht="14.25" customHeight="1">
      <c r="A768" s="19"/>
      <c r="C768" s="2"/>
    </row>
    <row r="769" spans="1:3" ht="14.25" customHeight="1">
      <c r="A769" s="19"/>
      <c r="C769" s="2"/>
    </row>
    <row r="770" spans="1:3" ht="14.25" customHeight="1">
      <c r="A770" s="19"/>
      <c r="C770" s="2"/>
    </row>
    <row r="771" spans="1:3" ht="14.25" customHeight="1">
      <c r="A771" s="19"/>
      <c r="C771" s="2"/>
    </row>
    <row r="772" spans="1:3" ht="14.25" customHeight="1">
      <c r="A772" s="19"/>
      <c r="C772" s="2"/>
    </row>
    <row r="773" spans="1:3" ht="14.25" customHeight="1">
      <c r="A773" s="19"/>
      <c r="C773" s="2"/>
    </row>
    <row r="774" spans="1:3" ht="14.25" customHeight="1">
      <c r="A774" s="19"/>
      <c r="C774" s="2"/>
    </row>
    <row r="775" spans="1:3" ht="14.25" customHeight="1">
      <c r="A775" s="19"/>
      <c r="C775" s="2"/>
    </row>
    <row r="776" spans="1:3" ht="14.25" customHeight="1">
      <c r="A776" s="19"/>
      <c r="C776" s="2"/>
    </row>
    <row r="777" spans="1:3" ht="14.25" customHeight="1">
      <c r="A777" s="19"/>
      <c r="C777" s="2"/>
    </row>
    <row r="778" spans="1:3" ht="14.25" customHeight="1">
      <c r="A778" s="19"/>
      <c r="C778" s="2"/>
    </row>
    <row r="779" spans="1:3" ht="14.25" customHeight="1">
      <c r="A779" s="19"/>
      <c r="C779" s="2"/>
    </row>
    <row r="780" spans="1:3" ht="14.25" customHeight="1">
      <c r="A780" s="19"/>
      <c r="C780" s="2"/>
    </row>
    <row r="781" spans="1:3" ht="14.25" customHeight="1">
      <c r="A781" s="19"/>
      <c r="C781" s="2"/>
    </row>
    <row r="782" spans="1:3" ht="14.25" customHeight="1">
      <c r="A782" s="19"/>
      <c r="C782" s="2"/>
    </row>
    <row r="783" spans="1:3" ht="14.25" customHeight="1">
      <c r="A783" s="19"/>
      <c r="C783" s="2"/>
    </row>
    <row r="784" spans="1:3" ht="14.25" customHeight="1">
      <c r="A784" s="19"/>
      <c r="C784" s="2"/>
    </row>
    <row r="785" spans="1:3" ht="14.25" customHeight="1">
      <c r="A785" s="19"/>
      <c r="C785" s="2"/>
    </row>
    <row r="786" spans="1:3" ht="14.25" customHeight="1">
      <c r="A786" s="19"/>
      <c r="C786" s="2"/>
    </row>
    <row r="787" spans="1:3" ht="14.25" customHeight="1">
      <c r="A787" s="19"/>
      <c r="C787" s="2"/>
    </row>
    <row r="788" spans="1:3" ht="14.25" customHeight="1">
      <c r="A788" s="19"/>
      <c r="C788" s="2"/>
    </row>
    <row r="789" spans="1:3" ht="14.25" customHeight="1">
      <c r="A789" s="19"/>
      <c r="C789" s="2"/>
    </row>
    <row r="790" spans="1:3" ht="14.25" customHeight="1">
      <c r="A790" s="19"/>
      <c r="C790" s="2"/>
    </row>
    <row r="791" spans="1:3" ht="14.25" customHeight="1">
      <c r="A791" s="19"/>
      <c r="C791" s="2"/>
    </row>
    <row r="792" spans="1:3" ht="14.25" customHeight="1">
      <c r="A792" s="19"/>
      <c r="C792" s="2"/>
    </row>
    <row r="793" spans="1:3" ht="14.25" customHeight="1">
      <c r="A793" s="19"/>
      <c r="C793" s="2"/>
    </row>
    <row r="794" spans="1:3" ht="14.25" customHeight="1">
      <c r="A794" s="19"/>
      <c r="C794" s="2"/>
    </row>
    <row r="795" spans="1:3" ht="14.25" customHeight="1">
      <c r="A795" s="19"/>
      <c r="C795" s="2"/>
    </row>
    <row r="796" spans="1:3" ht="14.25" customHeight="1">
      <c r="A796" s="19"/>
      <c r="C796" s="2"/>
    </row>
    <row r="797" spans="1:3" ht="14.25" customHeight="1">
      <c r="A797" s="19"/>
      <c r="C797" s="2"/>
    </row>
    <row r="798" spans="1:3" ht="14.25" customHeight="1">
      <c r="A798" s="19"/>
      <c r="C798" s="2"/>
    </row>
    <row r="799" spans="1:3" ht="14.25" customHeight="1">
      <c r="A799" s="19"/>
      <c r="C799" s="2"/>
    </row>
    <row r="800" spans="1:3" ht="14.25" customHeight="1">
      <c r="A800" s="19"/>
      <c r="C800" s="2"/>
    </row>
    <row r="801" spans="1:3" ht="14.25" customHeight="1">
      <c r="A801" s="19"/>
      <c r="C801" s="2"/>
    </row>
    <row r="802" spans="1:3" ht="14.25" customHeight="1">
      <c r="A802" s="19"/>
      <c r="C802" s="2"/>
    </row>
    <row r="803" spans="1:3" ht="14.25" customHeight="1">
      <c r="A803" s="19"/>
      <c r="C803" s="2"/>
    </row>
    <row r="804" spans="1:3" ht="14.25" customHeight="1">
      <c r="A804" s="19"/>
      <c r="C804" s="2"/>
    </row>
    <row r="805" spans="1:3" ht="14.25" customHeight="1">
      <c r="A805" s="19"/>
      <c r="C805" s="2"/>
    </row>
    <row r="806" spans="1:3" ht="14.25" customHeight="1">
      <c r="A806" s="19"/>
      <c r="C806" s="2"/>
    </row>
    <row r="807" spans="1:3" ht="14.25" customHeight="1">
      <c r="A807" s="19"/>
      <c r="C807" s="2"/>
    </row>
    <row r="808" spans="1:3" ht="14.25" customHeight="1">
      <c r="A808" s="19"/>
      <c r="C808" s="2"/>
    </row>
    <row r="809" spans="1:3" ht="14.25" customHeight="1">
      <c r="A809" s="19"/>
      <c r="C809" s="2"/>
    </row>
    <row r="810" spans="1:3" ht="14.25" customHeight="1">
      <c r="A810" s="19"/>
      <c r="C810" s="2"/>
    </row>
    <row r="811" spans="1:3" ht="14.25" customHeight="1">
      <c r="A811" s="19"/>
      <c r="C811" s="2"/>
    </row>
    <row r="812" spans="1:3" ht="14.25" customHeight="1">
      <c r="A812" s="19"/>
      <c r="C812" s="2"/>
    </row>
    <row r="813" spans="1:3" ht="14.25" customHeight="1">
      <c r="A813" s="19"/>
      <c r="C813" s="2"/>
    </row>
    <row r="814" spans="1:3" ht="14.25" customHeight="1">
      <c r="A814" s="19"/>
      <c r="C814" s="2"/>
    </row>
    <row r="815" spans="1:3" ht="14.25" customHeight="1">
      <c r="A815" s="19"/>
      <c r="C815" s="2"/>
    </row>
    <row r="816" spans="1:3" ht="14.25" customHeight="1">
      <c r="A816" s="19"/>
      <c r="C816" s="2"/>
    </row>
    <row r="817" spans="1:3" ht="14.25" customHeight="1">
      <c r="A817" s="19"/>
      <c r="C817" s="2"/>
    </row>
    <row r="818" spans="1:3" ht="14.25" customHeight="1">
      <c r="A818" s="19"/>
      <c r="C818" s="2"/>
    </row>
    <row r="819" spans="1:3" ht="14.25" customHeight="1">
      <c r="A819" s="19"/>
      <c r="C819" s="2"/>
    </row>
    <row r="820" spans="1:3" ht="14.25" customHeight="1">
      <c r="A820" s="19"/>
      <c r="C820" s="2"/>
    </row>
    <row r="821" spans="1:3" ht="14.25" customHeight="1">
      <c r="A821" s="19"/>
      <c r="C821" s="2"/>
    </row>
    <row r="822" spans="1:3" ht="14.25" customHeight="1">
      <c r="A822" s="19"/>
      <c r="C822" s="2"/>
    </row>
    <row r="823" spans="1:3" ht="14.25" customHeight="1">
      <c r="A823" s="19"/>
      <c r="C823" s="2"/>
    </row>
    <row r="824" spans="1:3" ht="14.25" customHeight="1">
      <c r="A824" s="19"/>
      <c r="C824" s="2"/>
    </row>
    <row r="825" spans="1:3" ht="14.25" customHeight="1">
      <c r="A825" s="19"/>
      <c r="C825" s="2"/>
    </row>
    <row r="826" spans="1:3" ht="14.25" customHeight="1">
      <c r="A826" s="19"/>
      <c r="C826" s="2"/>
    </row>
    <row r="827" spans="1:3" ht="14.25" customHeight="1">
      <c r="A827" s="19"/>
      <c r="C827" s="2"/>
    </row>
    <row r="828" spans="1:3" ht="14.25" customHeight="1">
      <c r="A828" s="19"/>
      <c r="C828" s="2"/>
    </row>
    <row r="829" spans="1:3" ht="14.25" customHeight="1">
      <c r="A829" s="19"/>
      <c r="C829" s="2"/>
    </row>
    <row r="830" spans="1:3" ht="14.25" customHeight="1">
      <c r="A830" s="19"/>
      <c r="C830" s="2"/>
    </row>
    <row r="831" spans="1:3" ht="14.25" customHeight="1">
      <c r="A831" s="19"/>
      <c r="C831" s="2"/>
    </row>
    <row r="832" spans="1:3" ht="14.25" customHeight="1">
      <c r="A832" s="19"/>
      <c r="C832" s="2"/>
    </row>
    <row r="833" spans="1:3" ht="14.25" customHeight="1">
      <c r="A833" s="19"/>
      <c r="C833" s="2"/>
    </row>
    <row r="834" spans="1:3" ht="14.25" customHeight="1">
      <c r="A834" s="19"/>
      <c r="C834" s="2"/>
    </row>
    <row r="835" spans="1:3" ht="14.25" customHeight="1">
      <c r="A835" s="19"/>
      <c r="C835" s="2"/>
    </row>
    <row r="836" spans="1:3" ht="14.25" customHeight="1">
      <c r="A836" s="19"/>
      <c r="C836" s="2"/>
    </row>
    <row r="837" spans="1:3" ht="14.25" customHeight="1">
      <c r="A837" s="19"/>
      <c r="C837" s="2"/>
    </row>
    <row r="838" spans="1:3" ht="14.25" customHeight="1">
      <c r="A838" s="19"/>
      <c r="C838" s="2"/>
    </row>
    <row r="839" spans="1:3" ht="14.25" customHeight="1">
      <c r="A839" s="19"/>
      <c r="C839" s="2"/>
    </row>
    <row r="840" spans="1:3" ht="14.25" customHeight="1">
      <c r="A840" s="19"/>
      <c r="C840" s="2"/>
    </row>
    <row r="841" spans="1:3" ht="14.25" customHeight="1">
      <c r="A841" s="19"/>
      <c r="C841" s="2"/>
    </row>
    <row r="842" spans="1:3" ht="14.25" customHeight="1">
      <c r="A842" s="19"/>
      <c r="C842" s="2"/>
    </row>
    <row r="843" spans="1:3" ht="14.25" customHeight="1">
      <c r="A843" s="19"/>
      <c r="C843" s="2"/>
    </row>
    <row r="844" spans="1:3" ht="14.25" customHeight="1">
      <c r="A844" s="19"/>
      <c r="C844" s="2"/>
    </row>
    <row r="845" spans="1:3" ht="14.25" customHeight="1">
      <c r="A845" s="19"/>
      <c r="C845" s="2"/>
    </row>
    <row r="846" spans="1:3" ht="14.25" customHeight="1">
      <c r="A846" s="19"/>
      <c r="C846" s="2"/>
    </row>
    <row r="847" spans="1:3" ht="14.25" customHeight="1">
      <c r="A847" s="19"/>
      <c r="C847" s="2"/>
    </row>
    <row r="848" spans="1:3" ht="14.25" customHeight="1">
      <c r="A848" s="19"/>
      <c r="C848" s="2"/>
    </row>
    <row r="849" spans="1:3" ht="14.25" customHeight="1">
      <c r="A849" s="19"/>
      <c r="C849" s="2"/>
    </row>
    <row r="850" spans="1:3" ht="14.25" customHeight="1">
      <c r="A850" s="19"/>
      <c r="C850" s="2"/>
    </row>
    <row r="851" spans="1:3" ht="14.25" customHeight="1">
      <c r="A851" s="19"/>
      <c r="C851" s="2"/>
    </row>
    <row r="852" spans="1:3" ht="14.25" customHeight="1">
      <c r="A852" s="19"/>
      <c r="C852" s="2"/>
    </row>
    <row r="853" spans="1:3" ht="14.25" customHeight="1">
      <c r="A853" s="19"/>
      <c r="C853" s="2"/>
    </row>
    <row r="854" spans="1:3" ht="14.25" customHeight="1">
      <c r="A854" s="19"/>
      <c r="C854" s="2"/>
    </row>
    <row r="855" spans="1:3" ht="14.25" customHeight="1">
      <c r="A855" s="19"/>
      <c r="C855" s="2"/>
    </row>
    <row r="856" spans="1:3" ht="14.25" customHeight="1">
      <c r="A856" s="19"/>
      <c r="C856" s="2"/>
    </row>
    <row r="857" spans="1:3" ht="14.25" customHeight="1">
      <c r="A857" s="19"/>
      <c r="C857" s="2"/>
    </row>
    <row r="858" spans="1:3" ht="14.25" customHeight="1">
      <c r="A858" s="19"/>
      <c r="C858" s="2"/>
    </row>
    <row r="859" spans="1:3" ht="14.25" customHeight="1">
      <c r="A859" s="19"/>
      <c r="C859" s="2"/>
    </row>
    <row r="860" spans="1:3" ht="14.25" customHeight="1">
      <c r="A860" s="19"/>
      <c r="C860" s="2"/>
    </row>
    <row r="861" spans="1:3" ht="14.25" customHeight="1">
      <c r="A861" s="19"/>
      <c r="C861" s="2"/>
    </row>
    <row r="862" spans="1:3" ht="14.25" customHeight="1">
      <c r="A862" s="19"/>
      <c r="C862" s="2"/>
    </row>
    <row r="863" spans="1:3" ht="14.25" customHeight="1">
      <c r="A863" s="19"/>
      <c r="C863" s="2"/>
    </row>
    <row r="864" spans="1:3" ht="14.25" customHeight="1">
      <c r="A864" s="19"/>
      <c r="C864" s="2"/>
    </row>
    <row r="865" spans="1:3" ht="14.25" customHeight="1">
      <c r="A865" s="19"/>
      <c r="C865" s="2"/>
    </row>
    <row r="866" spans="1:3" ht="14.25" customHeight="1">
      <c r="A866" s="19"/>
      <c r="C866" s="2"/>
    </row>
    <row r="867" spans="1:3" ht="14.25" customHeight="1">
      <c r="A867" s="19"/>
      <c r="C867" s="2"/>
    </row>
    <row r="868" spans="1:3" ht="14.25" customHeight="1">
      <c r="A868" s="19"/>
      <c r="C868" s="2"/>
    </row>
    <row r="869" spans="1:3" ht="14.25" customHeight="1">
      <c r="A869" s="19"/>
      <c r="C869" s="2"/>
    </row>
    <row r="870" spans="1:3" ht="14.25" customHeight="1">
      <c r="A870" s="19"/>
      <c r="C870" s="2"/>
    </row>
    <row r="871" spans="1:3" ht="14.25" customHeight="1">
      <c r="A871" s="19"/>
      <c r="C871" s="2"/>
    </row>
    <row r="872" spans="1:3" ht="14.25" customHeight="1">
      <c r="A872" s="19"/>
      <c r="C872" s="2"/>
    </row>
    <row r="873" spans="1:3" ht="14.25" customHeight="1">
      <c r="A873" s="19"/>
      <c r="C873" s="2"/>
    </row>
    <row r="874" spans="1:3" ht="14.25" customHeight="1">
      <c r="A874" s="19"/>
      <c r="C874" s="2"/>
    </row>
    <row r="875" spans="1:3" ht="14.25" customHeight="1">
      <c r="A875" s="19"/>
      <c r="C875" s="2"/>
    </row>
    <row r="876" spans="1:3" ht="14.25" customHeight="1">
      <c r="A876" s="19"/>
      <c r="C876" s="2"/>
    </row>
    <row r="877" spans="1:3" ht="14.25" customHeight="1">
      <c r="A877" s="19"/>
      <c r="C877" s="2"/>
    </row>
    <row r="878" spans="1:3" ht="14.25" customHeight="1">
      <c r="A878" s="19"/>
      <c r="C878" s="2"/>
    </row>
    <row r="879" spans="1:3" ht="14.25" customHeight="1">
      <c r="A879" s="19"/>
      <c r="C879" s="2"/>
    </row>
    <row r="880" spans="1:3" ht="14.25" customHeight="1">
      <c r="A880" s="19"/>
      <c r="C880" s="2"/>
    </row>
    <row r="881" spans="1:3" ht="14.25" customHeight="1">
      <c r="A881" s="19"/>
      <c r="C881" s="2"/>
    </row>
    <row r="882" spans="1:3" ht="14.25" customHeight="1">
      <c r="A882" s="19"/>
      <c r="C882" s="2"/>
    </row>
    <row r="883" spans="1:3" ht="14.25" customHeight="1">
      <c r="A883" s="19"/>
      <c r="C883" s="2"/>
    </row>
    <row r="884" spans="1:3" ht="14.25" customHeight="1">
      <c r="A884" s="19"/>
      <c r="C884" s="2"/>
    </row>
    <row r="885" spans="1:3" ht="14.25" customHeight="1">
      <c r="A885" s="19"/>
      <c r="C885" s="2"/>
    </row>
    <row r="886" spans="1:3" ht="14.25" customHeight="1">
      <c r="A886" s="19"/>
      <c r="C886" s="2"/>
    </row>
    <row r="887" spans="1:3" ht="14.25" customHeight="1">
      <c r="A887" s="19"/>
      <c r="C887" s="2"/>
    </row>
    <row r="888" spans="1:3" ht="14.25" customHeight="1">
      <c r="A888" s="19"/>
      <c r="C888" s="2"/>
    </row>
    <row r="889" spans="1:3" ht="14.25" customHeight="1">
      <c r="A889" s="19"/>
      <c r="C889" s="2"/>
    </row>
    <row r="890" spans="1:3" ht="14.25" customHeight="1">
      <c r="A890" s="19"/>
      <c r="C890" s="2"/>
    </row>
    <row r="891" spans="1:3" ht="14.25" customHeight="1">
      <c r="A891" s="19"/>
      <c r="C891" s="2"/>
    </row>
    <row r="892" spans="1:3" ht="14.25" customHeight="1">
      <c r="A892" s="19"/>
      <c r="C892" s="2"/>
    </row>
    <row r="893" spans="1:3" ht="14.25" customHeight="1">
      <c r="A893" s="19"/>
      <c r="C893" s="2"/>
    </row>
    <row r="894" spans="1:3" ht="14.25" customHeight="1">
      <c r="A894" s="19"/>
      <c r="C894" s="2"/>
    </row>
    <row r="895" spans="1:3" ht="14.25" customHeight="1">
      <c r="A895" s="19"/>
      <c r="C895" s="2"/>
    </row>
    <row r="896" spans="1:3" ht="14.25" customHeight="1">
      <c r="A896" s="19"/>
      <c r="C896" s="2"/>
    </row>
    <row r="897" spans="1:3" ht="14.25" customHeight="1">
      <c r="A897" s="19"/>
      <c r="C897" s="2"/>
    </row>
    <row r="898" spans="1:3" ht="14.25" customHeight="1">
      <c r="A898" s="19"/>
      <c r="C898" s="2"/>
    </row>
    <row r="899" spans="1:3" ht="14.25" customHeight="1">
      <c r="A899" s="19"/>
      <c r="C899" s="2"/>
    </row>
    <row r="900" spans="1:3" ht="14.25" customHeight="1">
      <c r="A900" s="19"/>
      <c r="C900" s="2"/>
    </row>
    <row r="901" spans="1:3" ht="14.25" customHeight="1">
      <c r="A901" s="19"/>
      <c r="C901" s="2"/>
    </row>
    <row r="902" spans="1:3" ht="14.25" customHeight="1">
      <c r="A902" s="19"/>
      <c r="C902" s="2"/>
    </row>
    <row r="903" spans="1:3" ht="14.25" customHeight="1">
      <c r="A903" s="19"/>
      <c r="C903" s="2"/>
    </row>
    <row r="904" spans="1:3" ht="14.25" customHeight="1">
      <c r="A904" s="19"/>
      <c r="C904" s="2"/>
    </row>
    <row r="905" spans="1:3" ht="14.25" customHeight="1">
      <c r="A905" s="19"/>
      <c r="C905" s="2"/>
    </row>
    <row r="906" spans="1:3" ht="14.25" customHeight="1">
      <c r="A906" s="19"/>
      <c r="C906" s="2"/>
    </row>
    <row r="907" spans="1:3" ht="14.25" customHeight="1">
      <c r="A907" s="19"/>
      <c r="C907" s="2"/>
    </row>
    <row r="908" spans="1:3" ht="14.25" customHeight="1">
      <c r="A908" s="19"/>
      <c r="C908" s="2"/>
    </row>
    <row r="909" spans="1:3" ht="14.25" customHeight="1">
      <c r="A909" s="19"/>
      <c r="C909" s="2"/>
    </row>
    <row r="910" spans="1:3" ht="14.25" customHeight="1">
      <c r="A910" s="19"/>
      <c r="C910" s="2"/>
    </row>
    <row r="911" spans="1:3" ht="14.25" customHeight="1">
      <c r="A911" s="19"/>
      <c r="C911" s="2"/>
    </row>
    <row r="912" spans="1:3" ht="14.25" customHeight="1">
      <c r="A912" s="19"/>
      <c r="C912" s="2"/>
    </row>
    <row r="913" spans="1:3" ht="14.25" customHeight="1">
      <c r="A913" s="19"/>
      <c r="C913" s="2"/>
    </row>
    <row r="914" spans="1:3" ht="14.25" customHeight="1">
      <c r="A914" s="19"/>
      <c r="C914" s="2"/>
    </row>
    <row r="915" spans="1:3" ht="14.25" customHeight="1">
      <c r="A915" s="19"/>
      <c r="C915" s="2"/>
    </row>
    <row r="916" spans="1:3" ht="14.25" customHeight="1">
      <c r="A916" s="19"/>
      <c r="C916" s="2"/>
    </row>
    <row r="917" spans="1:3" ht="14.25" customHeight="1">
      <c r="A917" s="19"/>
      <c r="C917" s="2"/>
    </row>
    <row r="918" spans="1:3" ht="14.25" customHeight="1">
      <c r="A918" s="19"/>
      <c r="C918" s="2"/>
    </row>
    <row r="919" spans="1:3" ht="14.25" customHeight="1">
      <c r="A919" s="19"/>
      <c r="C919" s="2"/>
    </row>
    <row r="920" spans="1:3" ht="14.25" customHeight="1">
      <c r="A920" s="19"/>
      <c r="C920" s="2"/>
    </row>
    <row r="921" spans="1:3" ht="14.25" customHeight="1">
      <c r="A921" s="19"/>
      <c r="C921" s="2"/>
    </row>
    <row r="922" spans="1:3" ht="14.25" customHeight="1">
      <c r="A922" s="19"/>
      <c r="C922" s="2"/>
    </row>
    <row r="923" spans="1:3" ht="14.25" customHeight="1">
      <c r="A923" s="19"/>
      <c r="C923" s="2"/>
    </row>
    <row r="924" spans="1:3" ht="14.25" customHeight="1">
      <c r="A924" s="19"/>
      <c r="C924" s="2"/>
    </row>
    <row r="925" spans="1:3" ht="14.25" customHeight="1">
      <c r="A925" s="19"/>
      <c r="C925" s="2"/>
    </row>
    <row r="926" spans="1:3" ht="14.25" customHeight="1">
      <c r="A926" s="19"/>
      <c r="C926" s="2"/>
    </row>
    <row r="927" spans="1:3" ht="14.25" customHeight="1">
      <c r="A927" s="19"/>
      <c r="C927" s="2"/>
    </row>
    <row r="928" spans="1:3" ht="14.25" customHeight="1">
      <c r="A928" s="19"/>
      <c r="C928" s="2"/>
    </row>
    <row r="929" spans="1:3" ht="14.25" customHeight="1">
      <c r="A929" s="19"/>
      <c r="C929" s="2"/>
    </row>
    <row r="930" spans="1:3" ht="14.25" customHeight="1">
      <c r="A930" s="19"/>
      <c r="C930" s="2"/>
    </row>
    <row r="931" spans="1:3" ht="14.25" customHeight="1">
      <c r="A931" s="19"/>
      <c r="C931" s="2"/>
    </row>
    <row r="932" spans="1:3" ht="14.25" customHeight="1">
      <c r="A932" s="19"/>
      <c r="C932" s="2"/>
    </row>
    <row r="933" spans="1:3" ht="14.25" customHeight="1">
      <c r="A933" s="19"/>
      <c r="C933" s="2"/>
    </row>
    <row r="934" spans="1:3" ht="14.25" customHeight="1">
      <c r="A934" s="19"/>
      <c r="C934" s="2"/>
    </row>
    <row r="935" spans="1:3" ht="14.25" customHeight="1">
      <c r="A935" s="19"/>
      <c r="C935" s="2"/>
    </row>
    <row r="936" spans="1:3" ht="14.25" customHeight="1">
      <c r="A936" s="19"/>
      <c r="C936" s="2"/>
    </row>
    <row r="937" spans="1:3" ht="14.25" customHeight="1">
      <c r="A937" s="19"/>
      <c r="C937" s="2"/>
    </row>
    <row r="938" spans="1:3" ht="14.25" customHeight="1">
      <c r="A938" s="19"/>
      <c r="C938" s="2"/>
    </row>
    <row r="939" spans="1:3" ht="14.25" customHeight="1">
      <c r="A939" s="19"/>
      <c r="C939" s="2"/>
    </row>
    <row r="940" spans="1:3" ht="14.25" customHeight="1">
      <c r="A940" s="19"/>
      <c r="C940" s="2"/>
    </row>
    <row r="941" spans="1:3" ht="14.25" customHeight="1">
      <c r="A941" s="19"/>
      <c r="C941" s="2"/>
    </row>
    <row r="942" spans="1:3" ht="14.25" customHeight="1">
      <c r="A942" s="19"/>
      <c r="C942" s="2"/>
    </row>
    <row r="943" spans="1:3" ht="14.25" customHeight="1">
      <c r="A943" s="19"/>
      <c r="C943" s="2"/>
    </row>
    <row r="944" spans="1:3" ht="14.25" customHeight="1">
      <c r="A944" s="19"/>
      <c r="C944" s="2"/>
    </row>
    <row r="945" spans="1:3" ht="14.25" customHeight="1">
      <c r="A945" s="19"/>
      <c r="C945" s="2"/>
    </row>
    <row r="946" spans="1:3" ht="14.25" customHeight="1">
      <c r="A946" s="19"/>
      <c r="C946" s="2"/>
    </row>
    <row r="947" spans="1:3" ht="14.25" customHeight="1">
      <c r="A947" s="19"/>
      <c r="C947" s="2"/>
    </row>
    <row r="948" spans="1:3" ht="14.25" customHeight="1">
      <c r="A948" s="19"/>
      <c r="C948" s="2"/>
    </row>
    <row r="949" spans="1:3" ht="14.25" customHeight="1">
      <c r="A949" s="19"/>
      <c r="C949" s="2"/>
    </row>
    <row r="950" spans="1:3" ht="14.25" customHeight="1">
      <c r="A950" s="19"/>
      <c r="C950" s="2"/>
    </row>
    <row r="951" spans="1:3" ht="14.25" customHeight="1">
      <c r="A951" s="19"/>
      <c r="C951" s="2"/>
    </row>
    <row r="952" spans="1:3" ht="14.25" customHeight="1">
      <c r="A952" s="19"/>
      <c r="C952" s="2"/>
    </row>
    <row r="953" spans="1:3" ht="14.25" customHeight="1">
      <c r="A953" s="19"/>
      <c r="C953" s="2"/>
    </row>
    <row r="954" spans="1:3" ht="14.25" customHeight="1">
      <c r="A954" s="19"/>
      <c r="C954" s="2"/>
    </row>
    <row r="955" spans="1:3" ht="14.25" customHeight="1">
      <c r="A955" s="19"/>
      <c r="C955" s="2"/>
    </row>
    <row r="956" spans="1:3" ht="14.25" customHeight="1">
      <c r="A956" s="19"/>
      <c r="C956" s="2"/>
    </row>
    <row r="957" spans="1:3" ht="14.25" customHeight="1">
      <c r="A957" s="19"/>
      <c r="C957" s="2"/>
    </row>
    <row r="958" spans="1:3" ht="14.25" customHeight="1">
      <c r="A958" s="19"/>
      <c r="C958" s="2"/>
    </row>
    <row r="959" spans="1:3" ht="14.25" customHeight="1">
      <c r="A959" s="19"/>
      <c r="C959" s="2"/>
    </row>
    <row r="960" spans="1:3" ht="14.25" customHeight="1">
      <c r="A960" s="19"/>
      <c r="C960" s="2"/>
    </row>
    <row r="961" spans="1:3" ht="14.25" customHeight="1">
      <c r="A961" s="19"/>
      <c r="C961" s="2"/>
    </row>
    <row r="962" spans="1:3" ht="14.25" customHeight="1">
      <c r="A962" s="19"/>
      <c r="C962" s="2"/>
    </row>
    <row r="963" spans="1:3" ht="14.25" customHeight="1">
      <c r="A963" s="19"/>
      <c r="C963" s="2"/>
    </row>
    <row r="964" spans="1:3" ht="14.25" customHeight="1">
      <c r="A964" s="19"/>
      <c r="C964" s="2"/>
    </row>
    <row r="965" spans="1:3" ht="14.25" customHeight="1">
      <c r="A965" s="19"/>
      <c r="C965" s="2"/>
    </row>
    <row r="966" spans="1:3" ht="14.25" customHeight="1">
      <c r="A966" s="19"/>
      <c r="C966" s="2"/>
    </row>
    <row r="967" spans="1:3" ht="14.25" customHeight="1">
      <c r="A967" s="19"/>
      <c r="C967" s="2"/>
    </row>
    <row r="968" spans="1:3" ht="14.25" customHeight="1">
      <c r="A968" s="19"/>
      <c r="C968" s="2"/>
    </row>
    <row r="969" spans="1:3" ht="14.25" customHeight="1">
      <c r="A969" s="19"/>
      <c r="C969" s="2"/>
    </row>
    <row r="970" spans="1:3" ht="14.25" customHeight="1">
      <c r="A970" s="19"/>
      <c r="C970" s="2"/>
    </row>
    <row r="971" spans="1:3" ht="14.25" customHeight="1">
      <c r="A971" s="19"/>
      <c r="C971" s="2"/>
    </row>
    <row r="972" spans="1:3" ht="14.25" customHeight="1">
      <c r="A972" s="19"/>
      <c r="C972" s="2"/>
    </row>
    <row r="973" spans="1:3" ht="14.25" customHeight="1">
      <c r="A973" s="19"/>
      <c r="C973" s="2"/>
    </row>
    <row r="974" spans="1:3" ht="14.25" customHeight="1">
      <c r="A974" s="19"/>
      <c r="C974" s="2"/>
    </row>
    <row r="975" spans="1:3" ht="14.25" customHeight="1">
      <c r="A975" s="19"/>
      <c r="C975" s="2"/>
    </row>
    <row r="976" spans="1:3" ht="14.25" customHeight="1">
      <c r="A976" s="19"/>
      <c r="C976" s="2"/>
    </row>
    <row r="977" spans="1:3" ht="14.25" customHeight="1">
      <c r="A977" s="19"/>
      <c r="C977" s="2"/>
    </row>
    <row r="978" spans="1:3" ht="14.25" customHeight="1">
      <c r="A978" s="19"/>
      <c r="C978" s="2"/>
    </row>
    <row r="979" spans="1:3" ht="14.25" customHeight="1">
      <c r="A979" s="19"/>
      <c r="C979" s="2"/>
    </row>
    <row r="980" spans="1:3" ht="14.25" customHeight="1">
      <c r="A980" s="19"/>
      <c r="C980" s="2"/>
    </row>
    <row r="981" spans="1:3" ht="14.25" customHeight="1">
      <c r="A981" s="19"/>
      <c r="C981" s="2"/>
    </row>
    <row r="982" spans="1:3" ht="14.25" customHeight="1">
      <c r="A982" s="19"/>
      <c r="C982" s="2"/>
    </row>
    <row r="983" spans="1:3" ht="14.25" customHeight="1">
      <c r="A983" s="19"/>
      <c r="C983" s="2"/>
    </row>
    <row r="984" spans="1:3" ht="14.25" customHeight="1">
      <c r="A984" s="19"/>
      <c r="C984" s="2"/>
    </row>
    <row r="985" spans="1:3" ht="14.25" customHeight="1">
      <c r="A985" s="19"/>
      <c r="C985" s="2"/>
    </row>
    <row r="986" spans="1:3" ht="14.25" customHeight="1">
      <c r="A986" s="19"/>
      <c r="C986" s="2"/>
    </row>
    <row r="987" spans="1:3" ht="14.25" customHeight="1">
      <c r="A987" s="19"/>
      <c r="C987" s="2"/>
    </row>
    <row r="988" spans="1:3" ht="14.25" customHeight="1">
      <c r="A988" s="19"/>
      <c r="C988" s="2"/>
    </row>
    <row r="989" spans="1:3" ht="14.25" customHeight="1">
      <c r="A989" s="19"/>
      <c r="C989" s="2"/>
    </row>
    <row r="990" spans="1:3" ht="14.25" customHeight="1">
      <c r="A990" s="19"/>
      <c r="C990" s="2"/>
    </row>
    <row r="991" spans="1:3" ht="14.25" customHeight="1">
      <c r="A991" s="19"/>
      <c r="C991" s="2"/>
    </row>
    <row r="992" spans="1:3" ht="14.25" customHeight="1">
      <c r="A992" s="19"/>
      <c r="C992" s="2"/>
    </row>
    <row r="993" spans="1:3" ht="14.25" customHeight="1">
      <c r="A993" s="19"/>
      <c r="C993" s="2"/>
    </row>
    <row r="994" spans="1:3" ht="14.25" customHeight="1">
      <c r="A994" s="19"/>
      <c r="C994" s="2"/>
    </row>
    <row r="995" spans="1:3" ht="14.25" customHeight="1">
      <c r="A995" s="19"/>
      <c r="C995" s="2"/>
    </row>
    <row r="996" spans="1:3" ht="14.25" customHeight="1">
      <c r="A996" s="19"/>
      <c r="C996" s="2"/>
    </row>
    <row r="997" spans="1:3" ht="14.25" customHeight="1">
      <c r="A997" s="19"/>
      <c r="C997" s="2"/>
    </row>
    <row r="998" spans="1:3" ht="14.25" customHeight="1">
      <c r="A998" s="19"/>
      <c r="C998" s="2"/>
    </row>
    <row r="999" spans="1:3" ht="14.25" customHeight="1">
      <c r="A999" s="19"/>
      <c r="C999" s="2"/>
    </row>
    <row r="1000" spans="1:3" ht="14.25" customHeight="1">
      <c r="A1000" s="19"/>
      <c r="C1000" s="2"/>
    </row>
  </sheetData>
  <conditionalFormatting sqref="G20:G26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G28:G31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dataValidations count="3">
    <dataValidation type="decimal" allowBlank="1" showErrorMessage="1" sqref="H7 H14 D18:D19 F3 F6:F7 E6" xr:uid="{00000000-0002-0000-0200-000000000000}">
      <formula1>100</formula1>
      <formula2>300</formula2>
    </dataValidation>
    <dataValidation type="decimal" allowBlank="1" showErrorMessage="1" sqref="E3 E7" xr:uid="{5FE89DEA-1A11-1843-8EE0-7C9316316740}">
      <formula1>0</formula1>
      <formula2>300</formula2>
    </dataValidation>
    <dataValidation type="decimal" allowBlank="1" showErrorMessage="1" sqref="F5 E27:F27" xr:uid="{00000000-0002-0000-0200-000001000000}">
      <formula1>50</formula1>
      <formula2>300</formula2>
    </dataValidation>
  </dataValidations>
  <pageMargins left="0.7" right="0.7" top="0.75" bottom="0.75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1"/>
  <sheetViews>
    <sheetView tabSelected="1" topLeftCell="B30" workbookViewId="0">
      <selection activeCell="I65" sqref="I65"/>
    </sheetView>
  </sheetViews>
  <sheetFormatPr defaultColWidth="14.42578125" defaultRowHeight="15" customHeight="1"/>
  <cols>
    <col min="1" max="1" width="5.85546875" customWidth="1"/>
    <col min="2" max="2" width="58.140625" customWidth="1"/>
    <col min="3" max="3" width="9.140625" customWidth="1"/>
    <col min="4" max="4" width="22.42578125" customWidth="1"/>
    <col min="5" max="5" width="14.140625" customWidth="1"/>
    <col min="6" max="6" width="26.140625" customWidth="1"/>
    <col min="7" max="7" width="15.140625" customWidth="1"/>
    <col min="8" max="8" width="13.85546875" customWidth="1"/>
    <col min="9" max="9" width="9.140625" customWidth="1"/>
    <col min="10" max="10" width="5.140625" customWidth="1"/>
    <col min="11" max="11" width="57.85546875" customWidth="1"/>
    <col min="12" max="12" width="9.140625" customWidth="1"/>
    <col min="13" max="13" width="8.85546875" customWidth="1"/>
    <col min="14" max="14" width="14.140625" customWidth="1"/>
    <col min="15" max="15" width="12.85546875" customWidth="1"/>
    <col min="16" max="26" width="9.140625" customWidth="1"/>
  </cols>
  <sheetData>
    <row r="1" spans="1:15" ht="14.25" customHeight="1">
      <c r="E1" s="20" t="s">
        <v>242</v>
      </c>
    </row>
    <row r="2" spans="1:15" ht="14.25" customHeight="1">
      <c r="A2" s="3" t="s">
        <v>243</v>
      </c>
      <c r="D2" s="3" t="s">
        <v>244</v>
      </c>
      <c r="E2" s="3">
        <f>Principal!E3</f>
        <v>135</v>
      </c>
      <c r="F2" s="3" t="s">
        <v>245</v>
      </c>
      <c r="G2" s="3">
        <v>300</v>
      </c>
      <c r="H2" s="3" t="s">
        <v>12</v>
      </c>
      <c r="J2" s="3" t="s">
        <v>246</v>
      </c>
    </row>
    <row r="3" spans="1:15" ht="14.25" customHeight="1">
      <c r="A3" s="19" t="s">
        <v>247</v>
      </c>
      <c r="B3" s="20" t="s">
        <v>248</v>
      </c>
      <c r="C3" s="20" t="s">
        <v>249</v>
      </c>
      <c r="D3" s="20" t="s">
        <v>250</v>
      </c>
      <c r="E3" s="20" t="s">
        <v>251</v>
      </c>
      <c r="F3" s="20" t="s">
        <v>252</v>
      </c>
      <c r="G3" s="7" t="s">
        <v>253</v>
      </c>
      <c r="H3" s="7" t="s">
        <v>254</v>
      </c>
      <c r="J3" s="20" t="s">
        <v>247</v>
      </c>
      <c r="K3" s="20" t="s">
        <v>248</v>
      </c>
      <c r="L3" s="20" t="s">
        <v>249</v>
      </c>
      <c r="M3" s="20" t="s">
        <v>251</v>
      </c>
      <c r="N3" s="20" t="s">
        <v>250</v>
      </c>
      <c r="O3" s="20" t="s">
        <v>252</v>
      </c>
    </row>
    <row r="4" spans="1:15" ht="14.25" customHeight="1">
      <c r="A4" s="19">
        <v>1.1000000000000001</v>
      </c>
      <c r="B4" s="20" t="s">
        <v>255</v>
      </c>
      <c r="C4" s="20" t="s">
        <v>256</v>
      </c>
      <c r="D4" s="73">
        <v>8523</v>
      </c>
      <c r="E4" s="20">
        <v>400</v>
      </c>
      <c r="F4" s="73">
        <f t="shared" ref="F4:F13" si="0">D4*E4</f>
        <v>3409200</v>
      </c>
      <c r="G4" s="20">
        <v>400</v>
      </c>
      <c r="H4" s="73">
        <f t="shared" ref="H4:H13" si="1">G4*D4</f>
        <v>3409200</v>
      </c>
      <c r="J4" s="20">
        <v>1.1000000000000001</v>
      </c>
      <c r="K4" s="20" t="s">
        <v>255</v>
      </c>
      <c r="L4" s="20" t="s">
        <v>256</v>
      </c>
      <c r="M4" s="20">
        <v>400</v>
      </c>
      <c r="N4" s="73">
        <v>8523</v>
      </c>
      <c r="O4" s="73">
        <v>3409200</v>
      </c>
    </row>
    <row r="5" spans="1:15" ht="14.25" customHeight="1">
      <c r="A5" s="19">
        <v>1.2</v>
      </c>
      <c r="B5" s="20" t="s">
        <v>257</v>
      </c>
      <c r="C5" s="20" t="s">
        <v>249</v>
      </c>
      <c r="D5" s="73">
        <v>134400</v>
      </c>
      <c r="E5" s="25">
        <f>$E$2*G5/$G$2</f>
        <v>245.7</v>
      </c>
      <c r="F5" s="73">
        <f t="shared" si="0"/>
        <v>33022080</v>
      </c>
      <c r="G5" s="20">
        <v>546</v>
      </c>
      <c r="H5" s="73">
        <f t="shared" si="1"/>
        <v>73382400</v>
      </c>
      <c r="J5" s="20">
        <v>1.2</v>
      </c>
      <c r="K5" s="20" t="s">
        <v>257</v>
      </c>
      <c r="L5" s="20" t="s">
        <v>249</v>
      </c>
      <c r="M5" s="20">
        <v>546</v>
      </c>
      <c r="N5" s="73">
        <v>134400</v>
      </c>
      <c r="O5" s="73">
        <v>73382400</v>
      </c>
    </row>
    <row r="6" spans="1:15" ht="14.25" customHeight="1">
      <c r="A6" s="19">
        <v>1.3</v>
      </c>
      <c r="B6" s="20" t="s">
        <v>258</v>
      </c>
      <c r="C6" s="20" t="s">
        <v>249</v>
      </c>
      <c r="D6" s="73">
        <v>4480000</v>
      </c>
      <c r="E6" s="74">
        <f>ROUNDUP($E$2*G6/$G$2,0)</f>
        <v>2</v>
      </c>
      <c r="F6" s="73">
        <f t="shared" si="0"/>
        <v>8960000</v>
      </c>
      <c r="G6" s="20">
        <v>3</v>
      </c>
      <c r="H6" s="73">
        <f t="shared" si="1"/>
        <v>13440000</v>
      </c>
      <c r="J6" s="20">
        <v>1.3</v>
      </c>
      <c r="K6" s="20" t="s">
        <v>258</v>
      </c>
      <c r="L6" s="20" t="s">
        <v>249</v>
      </c>
      <c r="M6" s="20">
        <v>3</v>
      </c>
      <c r="N6" s="73">
        <v>4480000</v>
      </c>
      <c r="O6" s="73">
        <v>13440000</v>
      </c>
    </row>
    <row r="7" spans="1:15" ht="14.25" customHeight="1">
      <c r="A7" s="19">
        <v>1.4</v>
      </c>
      <c r="B7" s="20" t="s">
        <v>259</v>
      </c>
      <c r="C7" s="20" t="s">
        <v>260</v>
      </c>
      <c r="D7" s="73">
        <v>62300</v>
      </c>
      <c r="E7" s="25">
        <f t="shared" ref="E7:E9" si="2">$E$2*G7/$G$2</f>
        <v>245.7</v>
      </c>
      <c r="F7" s="73">
        <f t="shared" si="0"/>
        <v>15307110</v>
      </c>
      <c r="G7" s="20">
        <v>546</v>
      </c>
      <c r="H7" s="73">
        <f t="shared" si="1"/>
        <v>34015800</v>
      </c>
      <c r="J7" s="20">
        <v>1.4</v>
      </c>
      <c r="K7" s="20" t="s">
        <v>259</v>
      </c>
      <c r="L7" s="20" t="s">
        <v>260</v>
      </c>
      <c r="M7" s="20">
        <v>546</v>
      </c>
      <c r="N7" s="73">
        <v>62300</v>
      </c>
      <c r="O7" s="73">
        <v>34015800</v>
      </c>
    </row>
    <row r="8" spans="1:15" ht="14.25" customHeight="1">
      <c r="A8" s="19">
        <v>1.5</v>
      </c>
      <c r="B8" s="20" t="s">
        <v>261</v>
      </c>
      <c r="C8" s="20" t="s">
        <v>260</v>
      </c>
      <c r="D8" s="73">
        <v>31139743</v>
      </c>
      <c r="E8" s="75">
        <f t="shared" si="2"/>
        <v>0.45</v>
      </c>
      <c r="F8" s="73">
        <f t="shared" si="0"/>
        <v>14012884.35</v>
      </c>
      <c r="G8" s="20">
        <v>1</v>
      </c>
      <c r="H8" s="73">
        <f t="shared" si="1"/>
        <v>31139743</v>
      </c>
      <c r="J8" s="20">
        <v>1.5</v>
      </c>
      <c r="K8" s="20" t="s">
        <v>261</v>
      </c>
      <c r="L8" s="20" t="s">
        <v>260</v>
      </c>
      <c r="M8" s="20">
        <v>1</v>
      </c>
      <c r="N8" s="73">
        <v>31139743</v>
      </c>
      <c r="O8" s="73">
        <v>31139743</v>
      </c>
    </row>
    <row r="9" spans="1:15" ht="14.25" customHeight="1">
      <c r="A9" s="19">
        <v>1.6</v>
      </c>
      <c r="B9" s="20" t="s">
        <v>262</v>
      </c>
      <c r="C9" s="20" t="s">
        <v>256</v>
      </c>
      <c r="D9" s="73">
        <v>6000</v>
      </c>
      <c r="E9" s="76">
        <f t="shared" si="2"/>
        <v>1980</v>
      </c>
      <c r="F9" s="73">
        <f t="shared" si="0"/>
        <v>11880000</v>
      </c>
      <c r="G9" s="20">
        <v>4400</v>
      </c>
      <c r="H9" s="73">
        <f t="shared" si="1"/>
        <v>26400000</v>
      </c>
      <c r="J9" s="20">
        <v>1.6</v>
      </c>
      <c r="K9" s="20" t="s">
        <v>262</v>
      </c>
      <c r="L9" s="20" t="s">
        <v>256</v>
      </c>
      <c r="M9" s="20">
        <v>4400</v>
      </c>
      <c r="N9" s="73">
        <v>6000</v>
      </c>
      <c r="O9" s="73">
        <v>26400000</v>
      </c>
    </row>
    <row r="10" spans="1:15" ht="14.25" customHeight="1">
      <c r="A10" s="19">
        <v>1.7</v>
      </c>
      <c r="B10" s="20" t="s">
        <v>263</v>
      </c>
      <c r="C10" s="20" t="s">
        <v>260</v>
      </c>
      <c r="D10" s="73">
        <v>5604000</v>
      </c>
      <c r="E10" s="20">
        <v>1</v>
      </c>
      <c r="F10" s="73">
        <f t="shared" si="0"/>
        <v>5604000</v>
      </c>
      <c r="G10" s="20">
        <v>1</v>
      </c>
      <c r="H10" s="73">
        <f t="shared" si="1"/>
        <v>5604000</v>
      </c>
      <c r="J10" s="20">
        <v>1.7</v>
      </c>
      <c r="K10" s="20" t="s">
        <v>263</v>
      </c>
      <c r="L10" s="20" t="s">
        <v>260</v>
      </c>
      <c r="M10" s="20">
        <v>1</v>
      </c>
      <c r="N10" s="73">
        <v>5604000</v>
      </c>
      <c r="O10" s="73">
        <v>5604000</v>
      </c>
    </row>
    <row r="11" spans="1:15" ht="14.25" customHeight="1">
      <c r="A11" s="19">
        <v>1.8</v>
      </c>
      <c r="B11" s="20" t="s">
        <v>264</v>
      </c>
      <c r="C11" s="20" t="s">
        <v>260</v>
      </c>
      <c r="D11" s="73">
        <v>2528300</v>
      </c>
      <c r="E11" s="20">
        <v>1</v>
      </c>
      <c r="F11" s="73">
        <f t="shared" si="0"/>
        <v>2528300</v>
      </c>
      <c r="G11" s="20">
        <v>1</v>
      </c>
      <c r="H11" s="73">
        <f t="shared" si="1"/>
        <v>2528300</v>
      </c>
      <c r="J11" s="20">
        <v>1.8</v>
      </c>
      <c r="K11" s="20" t="s">
        <v>264</v>
      </c>
      <c r="L11" s="20" t="s">
        <v>260</v>
      </c>
      <c r="M11" s="20">
        <v>1</v>
      </c>
      <c r="N11" s="73">
        <v>2528300</v>
      </c>
      <c r="O11" s="73">
        <v>2528300</v>
      </c>
    </row>
    <row r="12" spans="1:15" ht="14.25" customHeight="1">
      <c r="A12" s="19">
        <v>1.9</v>
      </c>
      <c r="B12" s="20" t="s">
        <v>265</v>
      </c>
      <c r="C12" s="20" t="s">
        <v>260</v>
      </c>
      <c r="D12" s="73">
        <v>510000</v>
      </c>
      <c r="E12" s="20">
        <v>1</v>
      </c>
      <c r="F12" s="73">
        <f t="shared" si="0"/>
        <v>510000</v>
      </c>
      <c r="G12" s="20">
        <v>1</v>
      </c>
      <c r="H12" s="73">
        <f t="shared" si="1"/>
        <v>510000</v>
      </c>
      <c r="J12" s="20">
        <v>1.9</v>
      </c>
      <c r="K12" s="20" t="s">
        <v>265</v>
      </c>
      <c r="L12" s="20" t="s">
        <v>260</v>
      </c>
      <c r="M12" s="20">
        <v>1</v>
      </c>
      <c r="N12" s="73">
        <v>510000</v>
      </c>
      <c r="O12" s="73">
        <v>510000</v>
      </c>
    </row>
    <row r="13" spans="1:15" ht="14.25" customHeight="1">
      <c r="A13" s="19" t="s">
        <v>266</v>
      </c>
      <c r="B13" s="20" t="s">
        <v>267</v>
      </c>
      <c r="C13" s="20" t="s">
        <v>260</v>
      </c>
      <c r="D13" s="73">
        <v>13139920</v>
      </c>
      <c r="E13" s="20">
        <v>1</v>
      </c>
      <c r="F13" s="73">
        <f t="shared" si="0"/>
        <v>13139920</v>
      </c>
      <c r="G13" s="20">
        <v>1</v>
      </c>
      <c r="H13" s="73">
        <f t="shared" si="1"/>
        <v>13139920</v>
      </c>
      <c r="J13" s="20">
        <v>1.1000000000000001</v>
      </c>
      <c r="K13" s="20" t="s">
        <v>267</v>
      </c>
      <c r="L13" s="20" t="s">
        <v>260</v>
      </c>
      <c r="M13" s="20">
        <v>1</v>
      </c>
      <c r="N13" s="77">
        <v>13139920</v>
      </c>
      <c r="O13" s="77">
        <v>13139920</v>
      </c>
    </row>
    <row r="14" spans="1:15" ht="14.25" customHeight="1">
      <c r="A14" s="19" t="s">
        <v>247</v>
      </c>
      <c r="B14" s="20" t="s">
        <v>248</v>
      </c>
      <c r="F14" s="20" t="s">
        <v>252</v>
      </c>
      <c r="H14" s="20" t="s">
        <v>252</v>
      </c>
      <c r="J14" s="20" t="s">
        <v>247</v>
      </c>
      <c r="K14" s="20" t="s">
        <v>248</v>
      </c>
      <c r="O14" s="20" t="s">
        <v>252</v>
      </c>
    </row>
    <row r="15" spans="1:15" ht="14.25" customHeight="1">
      <c r="A15" s="19">
        <v>1.1100000000000001</v>
      </c>
      <c r="B15" s="20" t="s">
        <v>268</v>
      </c>
      <c r="F15" s="73">
        <f>SUM(F4:F13)</f>
        <v>108373494.34999999</v>
      </c>
      <c r="H15" s="73">
        <f>SUM(H4:H13)</f>
        <v>203569363</v>
      </c>
      <c r="J15" s="20">
        <v>1.1100000000000001</v>
      </c>
      <c r="K15" s="20" t="s">
        <v>268</v>
      </c>
      <c r="O15" s="73">
        <v>203569363</v>
      </c>
    </row>
    <row r="16" spans="1:15" ht="14.25" customHeight="1">
      <c r="A16" s="19">
        <v>1.1200000000000001</v>
      </c>
      <c r="B16" s="20" t="s">
        <v>269</v>
      </c>
      <c r="E16" s="41">
        <v>0.03</v>
      </c>
      <c r="F16" s="73">
        <f>F15*E16</f>
        <v>3251204.8304999997</v>
      </c>
      <c r="G16" s="41">
        <v>0.03</v>
      </c>
      <c r="H16" s="73">
        <f>H15*G16</f>
        <v>6107080.8899999997</v>
      </c>
      <c r="J16" s="20">
        <v>1.1200000000000001</v>
      </c>
      <c r="K16" s="20" t="s">
        <v>269</v>
      </c>
      <c r="N16" s="41">
        <v>0.03</v>
      </c>
      <c r="O16" s="73">
        <v>6107081</v>
      </c>
    </row>
    <row r="17" spans="1:26" ht="14.25" customHeight="1">
      <c r="A17" s="19">
        <v>1.1299999999999999</v>
      </c>
      <c r="B17" s="20" t="s">
        <v>270</v>
      </c>
      <c r="E17" s="41">
        <v>7.0000000000000007E-2</v>
      </c>
      <c r="F17" s="73">
        <f>F15*E17</f>
        <v>7586144.6045000004</v>
      </c>
      <c r="G17" s="41">
        <v>7.0000000000000007E-2</v>
      </c>
      <c r="H17" s="73">
        <f>H15*G17</f>
        <v>14249855.410000002</v>
      </c>
      <c r="J17" s="20">
        <v>1.1299999999999999</v>
      </c>
      <c r="K17" s="20" t="s">
        <v>270</v>
      </c>
      <c r="N17" s="41">
        <v>7.0000000000000007E-2</v>
      </c>
      <c r="O17" s="73">
        <v>14249855</v>
      </c>
    </row>
    <row r="18" spans="1:26" ht="14.25" customHeight="1">
      <c r="A18" s="19">
        <v>1.1399999999999999</v>
      </c>
      <c r="B18" s="20" t="s">
        <v>271</v>
      </c>
      <c r="F18" s="73">
        <f>SUM(F15:F17)</f>
        <v>119210843.785</v>
      </c>
      <c r="H18" s="73">
        <f>SUM(H15:H17)</f>
        <v>223926299.29999998</v>
      </c>
      <c r="J18" s="20">
        <v>1.1399999999999999</v>
      </c>
      <c r="K18" s="20" t="s">
        <v>271</v>
      </c>
      <c r="O18" s="73">
        <v>223296299</v>
      </c>
    </row>
    <row r="19" spans="1:26" ht="14.25" customHeight="1">
      <c r="A19" s="19">
        <v>1.1499999999999999</v>
      </c>
      <c r="B19" s="20" t="s">
        <v>272</v>
      </c>
      <c r="E19" s="41">
        <v>0.19</v>
      </c>
      <c r="F19" s="73">
        <f>F18*E19</f>
        <v>22650060.319150001</v>
      </c>
      <c r="G19" s="41">
        <v>0.19</v>
      </c>
      <c r="H19" s="73">
        <f>H18*G19</f>
        <v>42545996.866999999</v>
      </c>
      <c r="J19" s="20">
        <v>1.1499999999999999</v>
      </c>
      <c r="K19" s="20" t="s">
        <v>272</v>
      </c>
      <c r="N19" s="41">
        <v>0.19</v>
      </c>
      <c r="O19" s="73">
        <v>42545997</v>
      </c>
    </row>
    <row r="20" spans="1:26" ht="14.25" customHeight="1">
      <c r="A20" s="19">
        <v>1.1599999999999999</v>
      </c>
      <c r="B20" s="20" t="s">
        <v>273</v>
      </c>
      <c r="F20" s="73">
        <f>SUM(F18:F19)</f>
        <v>141860904.10415</v>
      </c>
      <c r="H20" s="73">
        <f>SUM(H18:H19)</f>
        <v>266472296.167</v>
      </c>
      <c r="J20" s="20">
        <v>1.1599999999999999</v>
      </c>
      <c r="K20" s="20" t="s">
        <v>273</v>
      </c>
      <c r="O20" s="73">
        <v>266472296</v>
      </c>
    </row>
    <row r="21" spans="1:26" ht="14.25" customHeight="1">
      <c r="A21" s="19"/>
      <c r="B21" s="20"/>
      <c r="F21" s="73">
        <f>F20/E2</f>
        <v>1050821.5118825925</v>
      </c>
      <c r="H21" s="73"/>
      <c r="J21" s="20"/>
      <c r="K21" s="20"/>
      <c r="O21" s="73"/>
    </row>
    <row r="22" spans="1:26" ht="14.25" customHeight="1">
      <c r="A22" s="19"/>
      <c r="E22" s="20" t="s">
        <v>242</v>
      </c>
      <c r="F22" s="73"/>
      <c r="H22" s="73"/>
      <c r="O22" s="73"/>
    </row>
    <row r="23" spans="1:26" ht="14.25" customHeight="1">
      <c r="A23" s="3" t="s">
        <v>274</v>
      </c>
      <c r="D23" s="3" t="s">
        <v>275</v>
      </c>
      <c r="E23" s="3">
        <f>Principal!E4</f>
        <v>100</v>
      </c>
      <c r="F23" s="3" t="s">
        <v>276</v>
      </c>
      <c r="G23" s="3">
        <v>100</v>
      </c>
      <c r="H23" s="3" t="s">
        <v>16</v>
      </c>
    </row>
    <row r="24" spans="1:26" ht="14.25" customHeight="1">
      <c r="A24" s="78" t="s">
        <v>247</v>
      </c>
      <c r="B24" s="7" t="s">
        <v>248</v>
      </c>
      <c r="C24" s="7" t="s">
        <v>249</v>
      </c>
      <c r="D24" s="7" t="s">
        <v>250</v>
      </c>
      <c r="E24" s="7" t="s">
        <v>251</v>
      </c>
      <c r="F24" s="7" t="s">
        <v>252</v>
      </c>
      <c r="G24" s="7" t="s">
        <v>277</v>
      </c>
      <c r="H24" s="7" t="s">
        <v>278</v>
      </c>
      <c r="I24" s="7"/>
      <c r="J24" s="7" t="s">
        <v>247</v>
      </c>
      <c r="K24" s="7" t="s">
        <v>248</v>
      </c>
      <c r="L24" s="7" t="s">
        <v>249</v>
      </c>
      <c r="M24" s="7" t="s">
        <v>251</v>
      </c>
      <c r="N24" s="7" t="s">
        <v>250</v>
      </c>
      <c r="O24" s="7" t="s">
        <v>252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14.25" customHeight="1">
      <c r="A25" s="19">
        <v>1.1000000000000001</v>
      </c>
      <c r="B25" s="7" t="s">
        <v>255</v>
      </c>
      <c r="C25" s="20" t="s">
        <v>256</v>
      </c>
      <c r="D25" s="73">
        <v>60000</v>
      </c>
      <c r="E25" s="20">
        <v>8</v>
      </c>
      <c r="F25" s="73">
        <f t="shared" ref="F25:F42" si="3">D25*E25</f>
        <v>480000</v>
      </c>
      <c r="G25" s="20">
        <v>8</v>
      </c>
      <c r="H25" s="73">
        <f t="shared" ref="H25:H27" si="4">G25*D25</f>
        <v>480000</v>
      </c>
      <c r="J25" s="20">
        <v>1.1000000000000001</v>
      </c>
      <c r="K25" s="7" t="s">
        <v>255</v>
      </c>
      <c r="L25" s="20" t="s">
        <v>256</v>
      </c>
      <c r="M25" s="20">
        <v>8</v>
      </c>
      <c r="N25" s="73">
        <v>60000</v>
      </c>
      <c r="O25" s="73">
        <v>480000</v>
      </c>
    </row>
    <row r="26" spans="1:26" ht="14.25" customHeight="1">
      <c r="A26" s="19">
        <v>1.2</v>
      </c>
      <c r="B26" s="7" t="s">
        <v>279</v>
      </c>
      <c r="C26" s="20" t="s">
        <v>249</v>
      </c>
      <c r="D26" s="73">
        <v>9934590</v>
      </c>
      <c r="E26" s="74">
        <f>ROUNDUP($E$2*G26/$G$2,2)</f>
        <v>0.45</v>
      </c>
      <c r="F26" s="73">
        <f t="shared" si="3"/>
        <v>4470565.5</v>
      </c>
      <c r="G26" s="20">
        <v>1</v>
      </c>
      <c r="H26" s="73">
        <f t="shared" si="4"/>
        <v>9934590</v>
      </c>
      <c r="J26" s="20">
        <v>1.2</v>
      </c>
      <c r="K26" s="7" t="s">
        <v>280</v>
      </c>
      <c r="L26" s="20" t="s">
        <v>249</v>
      </c>
      <c r="M26" s="20">
        <v>1</v>
      </c>
      <c r="N26" s="73">
        <v>9934590</v>
      </c>
      <c r="O26" s="73">
        <v>9934590</v>
      </c>
    </row>
    <row r="27" spans="1:26" ht="14.25" customHeight="1">
      <c r="A27" s="19">
        <v>1.3</v>
      </c>
      <c r="B27" s="7" t="s">
        <v>281</v>
      </c>
      <c r="C27" s="20" t="s">
        <v>249</v>
      </c>
      <c r="D27" s="73">
        <v>12718492</v>
      </c>
      <c r="E27" s="20">
        <v>1</v>
      </c>
      <c r="F27" s="73">
        <f t="shared" si="3"/>
        <v>12718492</v>
      </c>
      <c r="G27" s="20">
        <v>1</v>
      </c>
      <c r="H27" s="73">
        <f t="shared" si="4"/>
        <v>12718492</v>
      </c>
      <c r="J27" s="20">
        <v>1.3</v>
      </c>
      <c r="K27" s="7" t="s">
        <v>282</v>
      </c>
      <c r="L27" s="20" t="s">
        <v>249</v>
      </c>
      <c r="M27" s="20">
        <v>1</v>
      </c>
      <c r="N27" s="73">
        <v>12718492</v>
      </c>
      <c r="O27" s="73">
        <v>12718492</v>
      </c>
    </row>
    <row r="28" spans="1:26" ht="14.25" customHeight="1">
      <c r="A28" s="19">
        <v>1.4</v>
      </c>
      <c r="B28" s="7" t="s">
        <v>283</v>
      </c>
      <c r="C28" s="20" t="s">
        <v>249</v>
      </c>
      <c r="E28" s="20">
        <v>1</v>
      </c>
      <c r="F28" s="73">
        <f t="shared" si="3"/>
        <v>0</v>
      </c>
      <c r="G28" s="20">
        <v>1</v>
      </c>
      <c r="J28" s="20">
        <v>1.4</v>
      </c>
      <c r="K28" s="7" t="s">
        <v>284</v>
      </c>
      <c r="L28" s="20" t="s">
        <v>249</v>
      </c>
      <c r="M28" s="20">
        <v>1</v>
      </c>
    </row>
    <row r="29" spans="1:26" ht="14.25" customHeight="1">
      <c r="A29" s="19">
        <v>1.5</v>
      </c>
      <c r="B29" s="7" t="s">
        <v>283</v>
      </c>
      <c r="C29" s="20" t="s">
        <v>249</v>
      </c>
      <c r="D29" s="73">
        <v>1192127</v>
      </c>
      <c r="E29" s="20">
        <v>1</v>
      </c>
      <c r="F29" s="73">
        <f t="shared" si="3"/>
        <v>1192127</v>
      </c>
      <c r="G29" s="20">
        <v>1</v>
      </c>
      <c r="H29" s="73">
        <f>G28*D29</f>
        <v>1192127</v>
      </c>
      <c r="J29" s="20">
        <v>1.5</v>
      </c>
      <c r="K29" s="7" t="s">
        <v>284</v>
      </c>
      <c r="L29" s="20" t="s">
        <v>249</v>
      </c>
      <c r="M29" s="20">
        <v>1</v>
      </c>
      <c r="N29" s="73">
        <v>1192127</v>
      </c>
      <c r="O29" s="73">
        <v>1192127</v>
      </c>
    </row>
    <row r="30" spans="1:26" ht="14.25" customHeight="1">
      <c r="A30" s="19">
        <v>1.6</v>
      </c>
      <c r="B30" s="7" t="s">
        <v>285</v>
      </c>
      <c r="C30" s="20" t="s">
        <v>249</v>
      </c>
      <c r="D30" s="73">
        <v>288955</v>
      </c>
      <c r="E30" s="79">
        <f>ROUNDUP($E$23*G30/$G$23,0)</f>
        <v>12</v>
      </c>
      <c r="F30" s="73">
        <f t="shared" si="3"/>
        <v>3467460</v>
      </c>
      <c r="G30" s="20">
        <v>12</v>
      </c>
      <c r="H30" s="73">
        <f t="shared" ref="H30:H41" si="5">G30*D30</f>
        <v>3467460</v>
      </c>
      <c r="J30" s="20">
        <v>1.6</v>
      </c>
      <c r="K30" s="7" t="s">
        <v>285</v>
      </c>
      <c r="L30" s="20" t="s">
        <v>249</v>
      </c>
      <c r="M30" s="20">
        <v>12</v>
      </c>
      <c r="N30" s="73">
        <v>288955</v>
      </c>
      <c r="O30" s="73">
        <v>3467460</v>
      </c>
    </row>
    <row r="31" spans="1:26" ht="14.25" customHeight="1">
      <c r="A31" s="19">
        <v>1.7</v>
      </c>
      <c r="B31" s="7" t="s">
        <v>286</v>
      </c>
      <c r="C31" s="20" t="s">
        <v>287</v>
      </c>
      <c r="D31" s="73">
        <v>20676</v>
      </c>
      <c r="E31" s="80">
        <f>ROUNDUP($E$23*G31/$G$23,2)</f>
        <v>459</v>
      </c>
      <c r="F31" s="73">
        <f t="shared" si="3"/>
        <v>9490284</v>
      </c>
      <c r="G31" s="20">
        <v>459</v>
      </c>
      <c r="H31" s="73">
        <f t="shared" si="5"/>
        <v>9490284</v>
      </c>
      <c r="J31" s="20">
        <v>1.7</v>
      </c>
      <c r="K31" s="7" t="s">
        <v>288</v>
      </c>
      <c r="L31" s="20" t="s">
        <v>287</v>
      </c>
      <c r="M31" s="20">
        <v>459</v>
      </c>
      <c r="N31" s="73">
        <v>20676</v>
      </c>
      <c r="O31" s="73">
        <v>9490284</v>
      </c>
    </row>
    <row r="32" spans="1:26" ht="14.25" customHeight="1">
      <c r="A32" s="19">
        <v>1.8</v>
      </c>
      <c r="B32" s="7" t="s">
        <v>289</v>
      </c>
      <c r="C32" s="20" t="s">
        <v>249</v>
      </c>
      <c r="D32" s="73">
        <v>3386565</v>
      </c>
      <c r="E32" s="20">
        <v>1</v>
      </c>
      <c r="F32" s="73">
        <f t="shared" si="3"/>
        <v>3386565</v>
      </c>
      <c r="G32" s="20">
        <v>1</v>
      </c>
      <c r="H32" s="73">
        <f t="shared" si="5"/>
        <v>3386565</v>
      </c>
      <c r="J32" s="20">
        <v>1.8</v>
      </c>
      <c r="K32" s="7" t="s">
        <v>290</v>
      </c>
      <c r="L32" s="20" t="s">
        <v>249</v>
      </c>
      <c r="M32" s="20">
        <v>1</v>
      </c>
      <c r="N32" s="73">
        <v>3386565</v>
      </c>
      <c r="O32" s="73">
        <v>3386565</v>
      </c>
    </row>
    <row r="33" spans="1:15" ht="14.25" customHeight="1">
      <c r="A33" s="19">
        <v>1.9</v>
      </c>
      <c r="B33" s="7" t="s">
        <v>291</v>
      </c>
      <c r="C33" s="20" t="s">
        <v>249</v>
      </c>
      <c r="D33" s="73">
        <v>93358</v>
      </c>
      <c r="E33" s="20">
        <v>3</v>
      </c>
      <c r="F33" s="73">
        <f t="shared" si="3"/>
        <v>280074</v>
      </c>
      <c r="G33" s="20">
        <v>3</v>
      </c>
      <c r="H33" s="73">
        <f t="shared" si="5"/>
        <v>280074</v>
      </c>
      <c r="J33" s="20">
        <v>1.9</v>
      </c>
      <c r="K33" s="7" t="s">
        <v>291</v>
      </c>
      <c r="L33" s="20" t="s">
        <v>249</v>
      </c>
      <c r="M33" s="20">
        <v>3</v>
      </c>
      <c r="N33" s="73">
        <v>93600</v>
      </c>
      <c r="O33" s="73">
        <v>280800</v>
      </c>
    </row>
    <row r="34" spans="1:15" ht="14.25" customHeight="1">
      <c r="A34" s="19" t="s">
        <v>266</v>
      </c>
      <c r="B34" s="7" t="s">
        <v>292</v>
      </c>
      <c r="C34" s="20" t="s">
        <v>249</v>
      </c>
      <c r="D34" s="73">
        <v>45403</v>
      </c>
      <c r="E34" s="20">
        <v>5</v>
      </c>
      <c r="F34" s="73">
        <f t="shared" si="3"/>
        <v>227015</v>
      </c>
      <c r="G34" s="20">
        <v>5</v>
      </c>
      <c r="H34" s="73">
        <f t="shared" si="5"/>
        <v>227015</v>
      </c>
      <c r="J34" s="20">
        <v>1.1000000000000001</v>
      </c>
      <c r="K34" s="7" t="s">
        <v>292</v>
      </c>
      <c r="L34" s="20" t="s">
        <v>249</v>
      </c>
      <c r="M34" s="20">
        <v>5</v>
      </c>
      <c r="N34" s="73">
        <v>45403</v>
      </c>
      <c r="O34" s="73">
        <v>227015</v>
      </c>
    </row>
    <row r="35" spans="1:15" ht="14.25" customHeight="1">
      <c r="A35" s="19">
        <v>1.1100000000000001</v>
      </c>
      <c r="B35" s="7" t="s">
        <v>293</v>
      </c>
      <c r="C35" s="20" t="s">
        <v>260</v>
      </c>
      <c r="D35" s="73">
        <v>3471751</v>
      </c>
      <c r="E35" s="20">
        <v>1</v>
      </c>
      <c r="F35" s="73">
        <f t="shared" si="3"/>
        <v>3471751</v>
      </c>
      <c r="G35" s="20">
        <v>1</v>
      </c>
      <c r="H35" s="73">
        <f t="shared" si="5"/>
        <v>3471751</v>
      </c>
      <c r="J35" s="20">
        <v>1.1100000000000001</v>
      </c>
      <c r="K35" s="7" t="s">
        <v>294</v>
      </c>
      <c r="L35" s="20" t="s">
        <v>260</v>
      </c>
      <c r="M35" s="20">
        <v>1</v>
      </c>
      <c r="N35" s="73">
        <v>3471751</v>
      </c>
      <c r="O35" s="73">
        <v>3471751</v>
      </c>
    </row>
    <row r="36" spans="1:15" ht="14.25" customHeight="1">
      <c r="A36" s="19">
        <v>1.1200000000000001</v>
      </c>
      <c r="B36" s="7" t="s">
        <v>295</v>
      </c>
      <c r="C36" s="20" t="s">
        <v>249</v>
      </c>
      <c r="D36" s="73">
        <v>4876737</v>
      </c>
      <c r="E36" s="20">
        <v>1</v>
      </c>
      <c r="F36" s="73">
        <f t="shared" si="3"/>
        <v>4876737</v>
      </c>
      <c r="G36" s="20">
        <v>1</v>
      </c>
      <c r="H36" s="73">
        <f t="shared" si="5"/>
        <v>4876737</v>
      </c>
      <c r="J36" s="20">
        <v>1.1200000000000001</v>
      </c>
      <c r="K36" s="7" t="s">
        <v>296</v>
      </c>
      <c r="L36" s="20" t="s">
        <v>249</v>
      </c>
      <c r="M36" s="20">
        <v>1</v>
      </c>
      <c r="N36" s="73">
        <v>4876737</v>
      </c>
      <c r="O36" s="73">
        <v>4876737</v>
      </c>
    </row>
    <row r="37" spans="1:15" ht="14.25" customHeight="1">
      <c r="A37" s="19">
        <v>1.1299999999999999</v>
      </c>
      <c r="B37" s="7" t="s">
        <v>297</v>
      </c>
      <c r="C37" s="20" t="s">
        <v>260</v>
      </c>
      <c r="D37" s="73">
        <v>2196721</v>
      </c>
      <c r="E37" s="20">
        <v>1</v>
      </c>
      <c r="F37" s="73">
        <f t="shared" si="3"/>
        <v>2196721</v>
      </c>
      <c r="G37" s="20">
        <v>1</v>
      </c>
      <c r="H37" s="73">
        <f t="shared" si="5"/>
        <v>2196721</v>
      </c>
      <c r="J37" s="20">
        <v>1.1299999999999999</v>
      </c>
      <c r="K37" s="7" t="s">
        <v>297</v>
      </c>
      <c r="L37" s="20" t="s">
        <v>260</v>
      </c>
      <c r="M37" s="20">
        <v>1</v>
      </c>
      <c r="N37" s="77">
        <v>2196721</v>
      </c>
      <c r="O37" s="77">
        <v>2196721</v>
      </c>
    </row>
    <row r="38" spans="1:15" ht="14.25" customHeight="1">
      <c r="A38" s="19">
        <v>1.1399999999999999</v>
      </c>
      <c r="B38" s="7" t="s">
        <v>262</v>
      </c>
      <c r="C38" s="20" t="s">
        <v>256</v>
      </c>
      <c r="D38" s="73">
        <v>9350043</v>
      </c>
      <c r="E38" s="81">
        <f>$E$23*G38/$G$23</f>
        <v>1</v>
      </c>
      <c r="F38" s="73">
        <f t="shared" si="3"/>
        <v>9350043</v>
      </c>
      <c r="G38" s="20">
        <v>1</v>
      </c>
      <c r="H38" s="73">
        <f t="shared" si="5"/>
        <v>9350043</v>
      </c>
      <c r="J38" s="20">
        <v>1.1399999999999999</v>
      </c>
      <c r="K38" s="7" t="s">
        <v>262</v>
      </c>
      <c r="L38" s="20" t="s">
        <v>256</v>
      </c>
      <c r="M38" s="20">
        <v>1</v>
      </c>
      <c r="N38" s="77">
        <v>9350043</v>
      </c>
      <c r="O38" s="77">
        <v>9350043</v>
      </c>
    </row>
    <row r="39" spans="1:15" ht="14.25" customHeight="1">
      <c r="A39" s="19">
        <v>1.1499999999999999</v>
      </c>
      <c r="B39" s="7" t="s">
        <v>263</v>
      </c>
      <c r="C39" s="20" t="s">
        <v>260</v>
      </c>
      <c r="D39" s="73">
        <v>1350000</v>
      </c>
      <c r="E39" s="20">
        <v>1</v>
      </c>
      <c r="F39" s="73">
        <f t="shared" si="3"/>
        <v>1350000</v>
      </c>
      <c r="G39" s="20">
        <v>1</v>
      </c>
      <c r="H39" s="73">
        <f t="shared" si="5"/>
        <v>1350000</v>
      </c>
      <c r="J39" s="20">
        <v>1.1499999999999999</v>
      </c>
      <c r="K39" s="7" t="s">
        <v>263</v>
      </c>
      <c r="L39" s="20" t="s">
        <v>260</v>
      </c>
      <c r="M39" s="20">
        <v>1</v>
      </c>
      <c r="N39" s="77">
        <v>1350000</v>
      </c>
      <c r="O39" s="77">
        <v>1350000</v>
      </c>
    </row>
    <row r="40" spans="1:15" ht="14.25" customHeight="1">
      <c r="A40" s="19">
        <v>1.1599999999999999</v>
      </c>
      <c r="B40" s="7" t="s">
        <v>298</v>
      </c>
      <c r="C40" s="20" t="s">
        <v>260</v>
      </c>
      <c r="D40" s="73">
        <v>1200000</v>
      </c>
      <c r="E40" s="20">
        <v>1</v>
      </c>
      <c r="F40" s="73">
        <f t="shared" si="3"/>
        <v>1200000</v>
      </c>
      <c r="G40" s="20">
        <v>1</v>
      </c>
      <c r="H40" s="73">
        <f t="shared" si="5"/>
        <v>1200000</v>
      </c>
      <c r="J40" s="20">
        <v>1.1599999999999999</v>
      </c>
      <c r="K40" s="7" t="s">
        <v>298</v>
      </c>
      <c r="L40" s="20" t="s">
        <v>260</v>
      </c>
      <c r="M40" s="20">
        <v>1</v>
      </c>
      <c r="N40" s="73">
        <v>1200000</v>
      </c>
      <c r="O40" s="73">
        <v>1200000</v>
      </c>
    </row>
    <row r="41" spans="1:15" ht="14.25" customHeight="1">
      <c r="A41" s="19">
        <v>1.17</v>
      </c>
      <c r="B41" s="7" t="s">
        <v>265</v>
      </c>
      <c r="C41" s="20" t="s">
        <v>260</v>
      </c>
      <c r="D41" s="73">
        <v>890000</v>
      </c>
      <c r="E41" s="20">
        <v>1</v>
      </c>
      <c r="F41" s="73">
        <f t="shared" si="3"/>
        <v>890000</v>
      </c>
      <c r="G41" s="20">
        <v>1</v>
      </c>
      <c r="H41" s="73">
        <f t="shared" si="5"/>
        <v>890000</v>
      </c>
      <c r="J41" s="20">
        <v>1.17</v>
      </c>
      <c r="K41" s="7" t="s">
        <v>265</v>
      </c>
      <c r="L41" s="20" t="s">
        <v>260</v>
      </c>
      <c r="M41" s="20">
        <v>1</v>
      </c>
      <c r="N41" s="73">
        <v>890000</v>
      </c>
      <c r="O41" s="73">
        <v>890000</v>
      </c>
    </row>
    <row r="42" spans="1:15" ht="14.25" customHeight="1">
      <c r="A42" s="19" t="s">
        <v>299</v>
      </c>
      <c r="B42" s="7" t="s">
        <v>267</v>
      </c>
      <c r="C42" s="20" t="s">
        <v>260</v>
      </c>
      <c r="D42" s="73">
        <v>0</v>
      </c>
      <c r="E42" s="20">
        <v>0</v>
      </c>
      <c r="F42" s="73">
        <f t="shared" si="3"/>
        <v>0</v>
      </c>
      <c r="G42" s="20">
        <v>0</v>
      </c>
      <c r="H42" s="73">
        <f>D42*G42</f>
        <v>0</v>
      </c>
      <c r="K42" s="7"/>
      <c r="N42" s="73"/>
      <c r="O42" s="73"/>
    </row>
    <row r="43" spans="1:15" ht="14.25" customHeight="1">
      <c r="A43" s="19" t="s">
        <v>247</v>
      </c>
      <c r="B43" s="7" t="s">
        <v>248</v>
      </c>
      <c r="F43" s="20" t="s">
        <v>252</v>
      </c>
      <c r="H43" s="20" t="s">
        <v>252</v>
      </c>
      <c r="J43" s="20" t="s">
        <v>247</v>
      </c>
      <c r="K43" s="7" t="s">
        <v>248</v>
      </c>
      <c r="O43" s="20" t="s">
        <v>252</v>
      </c>
    </row>
    <row r="44" spans="1:15" ht="14.25" customHeight="1">
      <c r="A44" s="19">
        <v>1.19</v>
      </c>
      <c r="B44" s="7" t="s">
        <v>300</v>
      </c>
      <c r="F44" s="73">
        <f>SUM(F25:F41)</f>
        <v>59047834.5</v>
      </c>
      <c r="H44" s="73">
        <f>SUM(H25:H41)</f>
        <v>64511859</v>
      </c>
      <c r="J44" s="20">
        <v>1.19</v>
      </c>
      <c r="K44" s="7" t="s">
        <v>300</v>
      </c>
      <c r="O44" s="73">
        <v>64511860</v>
      </c>
    </row>
    <row r="45" spans="1:15" ht="14.25" customHeight="1">
      <c r="A45" s="19" t="s">
        <v>301</v>
      </c>
      <c r="B45" s="7" t="s">
        <v>302</v>
      </c>
      <c r="D45" s="82"/>
      <c r="E45" s="82">
        <v>8.5000000000000006E-2</v>
      </c>
      <c r="F45" s="73">
        <f t="shared" ref="F45:F46" si="6">$F$44*E45</f>
        <v>5019065.9325000001</v>
      </c>
      <c r="G45" s="82">
        <v>8.5000000000000006E-2</v>
      </c>
      <c r="H45" s="73">
        <f>$H$44*G45</f>
        <v>5483508.0150000006</v>
      </c>
      <c r="J45" s="20">
        <v>1.2</v>
      </c>
      <c r="K45" s="7" t="s">
        <v>302</v>
      </c>
      <c r="N45" s="82">
        <v>8.5000000000000006E-2</v>
      </c>
      <c r="O45" s="73">
        <v>5483508</v>
      </c>
    </row>
    <row r="46" spans="1:15" ht="14.25" customHeight="1">
      <c r="A46" s="19">
        <v>1.21</v>
      </c>
      <c r="B46" s="7" t="s">
        <v>303</v>
      </c>
      <c r="D46" s="82"/>
      <c r="E46" s="82">
        <v>0.15</v>
      </c>
      <c r="F46" s="73">
        <f t="shared" si="6"/>
        <v>8857175.1749999989</v>
      </c>
      <c r="G46" s="82">
        <v>0.15</v>
      </c>
      <c r="H46" s="73">
        <v>9676719</v>
      </c>
      <c r="J46" s="20">
        <v>1.21</v>
      </c>
      <c r="K46" s="7" t="s">
        <v>303</v>
      </c>
      <c r="N46" s="82">
        <v>0.15</v>
      </c>
      <c r="O46" s="73">
        <v>9676719</v>
      </c>
    </row>
    <row r="47" spans="1:15" ht="14.25" customHeight="1">
      <c r="A47" s="19">
        <v>1.22</v>
      </c>
      <c r="B47" s="7" t="s">
        <v>304</v>
      </c>
      <c r="D47" s="82"/>
      <c r="E47" s="82"/>
      <c r="F47" s="73">
        <f>SUM(F44:F46)</f>
        <v>72924075.607500002</v>
      </c>
      <c r="G47" s="82"/>
      <c r="H47" s="73">
        <f>SUM(H44:H46)</f>
        <v>79672086.015000001</v>
      </c>
      <c r="J47" s="20">
        <v>1.22</v>
      </c>
      <c r="K47" s="7" t="s">
        <v>304</v>
      </c>
      <c r="N47" s="82"/>
      <c r="O47" s="73">
        <v>79062747</v>
      </c>
    </row>
    <row r="48" spans="1:15" ht="14.25" customHeight="1">
      <c r="A48" s="19">
        <v>1.23</v>
      </c>
      <c r="B48" s="7" t="s">
        <v>305</v>
      </c>
      <c r="D48" s="82"/>
      <c r="E48" s="82">
        <v>0.19</v>
      </c>
      <c r="F48" s="73">
        <f>F47*E48</f>
        <v>13855574.365425</v>
      </c>
      <c r="G48" s="82">
        <v>0.19</v>
      </c>
      <c r="H48" s="73">
        <f>H47*G48</f>
        <v>15137696.34285</v>
      </c>
      <c r="J48" s="20">
        <v>1.23</v>
      </c>
      <c r="K48" s="7" t="s">
        <v>305</v>
      </c>
      <c r="N48" s="82">
        <v>0.19</v>
      </c>
      <c r="O48" s="73">
        <v>15071908</v>
      </c>
    </row>
    <row r="49" spans="1:15" ht="14.25" customHeight="1">
      <c r="A49" s="19">
        <v>1.24</v>
      </c>
      <c r="B49" s="7" t="s">
        <v>306</v>
      </c>
      <c r="F49" s="73">
        <f>SUM(F47:F48)</f>
        <v>86779649.972925007</v>
      </c>
      <c r="H49" s="73">
        <f>SUM(H47:H48)</f>
        <v>94809782.35785</v>
      </c>
      <c r="J49" s="20">
        <v>1.24</v>
      </c>
      <c r="K49" s="7" t="s">
        <v>306</v>
      </c>
      <c r="O49" s="73">
        <v>94809654</v>
      </c>
    </row>
    <row r="50" spans="1:15" ht="14.25" customHeight="1">
      <c r="A50" s="19"/>
      <c r="B50" s="7"/>
      <c r="K50" s="7"/>
    </row>
    <row r="51" spans="1:15" ht="14.25" customHeight="1">
      <c r="A51" s="19" t="s">
        <v>247</v>
      </c>
      <c r="B51" s="7" t="s">
        <v>248</v>
      </c>
      <c r="F51" s="20" t="s">
        <v>252</v>
      </c>
      <c r="H51" s="20" t="s">
        <v>252</v>
      </c>
      <c r="J51" s="20" t="s">
        <v>247</v>
      </c>
      <c r="K51" s="7" t="s">
        <v>248</v>
      </c>
      <c r="O51" s="20" t="s">
        <v>252</v>
      </c>
    </row>
    <row r="52" spans="1:15" ht="14.25" customHeight="1">
      <c r="A52" s="19">
        <v>1.25</v>
      </c>
      <c r="B52" s="7" t="s">
        <v>307</v>
      </c>
      <c r="F52" s="73">
        <f>F49</f>
        <v>86779649.972925007</v>
      </c>
      <c r="H52" s="73">
        <f>H49</f>
        <v>94809782.35785</v>
      </c>
      <c r="J52" s="20">
        <v>1.25</v>
      </c>
      <c r="K52" s="7" t="s">
        <v>307</v>
      </c>
      <c r="O52" s="73">
        <v>94809854</v>
      </c>
    </row>
    <row r="53" spans="1:15" ht="14.25" customHeight="1"/>
    <row r="54" spans="1:15" ht="14.25" customHeight="1">
      <c r="E54" s="20" t="s">
        <v>242</v>
      </c>
    </row>
    <row r="55" spans="1:15" ht="14.25" customHeight="1">
      <c r="A55" s="3" t="s">
        <v>308</v>
      </c>
      <c r="D55" s="3" t="s">
        <v>309</v>
      </c>
      <c r="E55" s="3">
        <f>Principal!E5</f>
        <v>81</v>
      </c>
      <c r="F55" s="3" t="s">
        <v>310</v>
      </c>
      <c r="G55" s="3">
        <v>193</v>
      </c>
      <c r="H55" s="3" t="s">
        <v>311</v>
      </c>
    </row>
    <row r="56" spans="1:15" ht="14.25" customHeight="1">
      <c r="D56" s="20" t="s">
        <v>312</v>
      </c>
      <c r="E56" s="55">
        <f>G56*E55/G55</f>
        <v>19001271.264248706</v>
      </c>
      <c r="F56" s="20" t="s">
        <v>313</v>
      </c>
      <c r="G56" s="55">
        <v>45274634</v>
      </c>
      <c r="H56" s="20" t="s">
        <v>84</v>
      </c>
    </row>
    <row r="57" spans="1:15" ht="14.25" customHeight="1">
      <c r="E57" s="97">
        <f>E56/'Escenario (2019)'!E5</f>
        <v>413071.11444018927</v>
      </c>
    </row>
    <row r="58" spans="1:15" ht="14.25" customHeight="1"/>
    <row r="59" spans="1:15" ht="14.25" customHeight="1"/>
    <row r="60" spans="1:15" ht="14.25" customHeight="1"/>
    <row r="61" spans="1:15" ht="14.25" customHeight="1">
      <c r="F61" s="20" t="s">
        <v>314</v>
      </c>
      <c r="G61" s="98">
        <f>F20+F49</f>
        <v>228640554.077075</v>
      </c>
    </row>
    <row r="62" spans="1:15" ht="14.25" customHeight="1">
      <c r="G62" s="98"/>
    </row>
    <row r="63" spans="1:15" ht="14.25" customHeight="1">
      <c r="G63" s="98">
        <f>G62+G61+E56</f>
        <v>247641825.3413237</v>
      </c>
      <c r="H63" s="98">
        <f>F20/135</f>
        <v>1050821.5118825925</v>
      </c>
      <c r="I63" s="20" t="s">
        <v>315</v>
      </c>
    </row>
    <row r="64" spans="1:15" ht="14.25" customHeight="1">
      <c r="H64" s="98">
        <f>H63*77</f>
        <v>80913256.414959624</v>
      </c>
      <c r="I64" s="20" t="s">
        <v>316</v>
      </c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000"/>
  <sheetViews>
    <sheetView workbookViewId="0">
      <selection activeCell="F21" sqref="F21"/>
    </sheetView>
  </sheetViews>
  <sheetFormatPr defaultColWidth="14.42578125" defaultRowHeight="15" customHeight="1"/>
  <cols>
    <col min="1" max="1" width="5.85546875" customWidth="1"/>
    <col min="2" max="2" width="58.140625" customWidth="1"/>
    <col min="3" max="3" width="9.140625" customWidth="1"/>
    <col min="4" max="4" width="17.140625" customWidth="1"/>
    <col min="5" max="5" width="14.140625" customWidth="1"/>
    <col min="6" max="6" width="20.42578125" customWidth="1"/>
    <col min="7" max="7" width="14.140625" customWidth="1"/>
    <col min="8" max="8" width="13.85546875" customWidth="1"/>
    <col min="9" max="26" width="9.140625" customWidth="1"/>
  </cols>
  <sheetData>
    <row r="1" spans="1:8" ht="14.25" customHeight="1">
      <c r="E1" s="20" t="s">
        <v>242</v>
      </c>
    </row>
    <row r="2" spans="1:8" ht="14.25" customHeight="1">
      <c r="A2" s="3" t="s">
        <v>317</v>
      </c>
      <c r="D2" s="3" t="s">
        <v>244</v>
      </c>
      <c r="E2" s="3">
        <f>Principal!H3</f>
        <v>120</v>
      </c>
      <c r="F2" s="3" t="s">
        <v>245</v>
      </c>
      <c r="G2" s="3">
        <v>300</v>
      </c>
      <c r="H2" s="3" t="s">
        <v>12</v>
      </c>
    </row>
    <row r="3" spans="1:8" ht="14.25" customHeight="1">
      <c r="A3" s="3"/>
      <c r="D3" s="3" t="s">
        <v>318</v>
      </c>
      <c r="E3" s="3">
        <v>3</v>
      </c>
      <c r="F3" s="3" t="s">
        <v>12</v>
      </c>
      <c r="G3" s="3"/>
      <c r="H3" s="3"/>
    </row>
    <row r="4" spans="1:8" ht="14.25" customHeight="1">
      <c r="A4" s="19" t="s">
        <v>247</v>
      </c>
      <c r="B4" s="20" t="s">
        <v>248</v>
      </c>
      <c r="C4" s="20" t="s">
        <v>249</v>
      </c>
      <c r="D4" s="20" t="s">
        <v>250</v>
      </c>
      <c r="E4" s="20" t="s">
        <v>251</v>
      </c>
      <c r="F4" s="20" t="s">
        <v>252</v>
      </c>
      <c r="G4" s="7" t="s">
        <v>253</v>
      </c>
      <c r="H4" s="7" t="s">
        <v>254</v>
      </c>
    </row>
    <row r="5" spans="1:8" ht="14.25" customHeight="1">
      <c r="A5" s="19">
        <v>1.1000000000000001</v>
      </c>
      <c r="B5" s="20" t="s">
        <v>255</v>
      </c>
      <c r="C5" s="20" t="s">
        <v>256</v>
      </c>
      <c r="D5" s="73">
        <v>8523</v>
      </c>
      <c r="E5" s="83">
        <f>$E$2*G5/$G$2</f>
        <v>160</v>
      </c>
      <c r="F5" s="73">
        <f>D5*40</f>
        <v>340920</v>
      </c>
      <c r="G5" s="20">
        <v>400</v>
      </c>
      <c r="H5" s="73">
        <f t="shared" ref="H5:H14" si="0">G5*D5</f>
        <v>3409200</v>
      </c>
    </row>
    <row r="6" spans="1:8" ht="14.25" customHeight="1">
      <c r="A6" s="19">
        <v>1.2</v>
      </c>
      <c r="B6" s="20" t="s">
        <v>257</v>
      </c>
      <c r="C6" s="20" t="s">
        <v>249</v>
      </c>
      <c r="D6" s="73">
        <v>134400</v>
      </c>
      <c r="E6" s="25">
        <f>$E$2/0.5</f>
        <v>240</v>
      </c>
      <c r="F6" s="73">
        <f t="shared" ref="F6:F14" si="1">D6*E6</f>
        <v>32256000</v>
      </c>
      <c r="G6" s="20">
        <v>546</v>
      </c>
      <c r="H6" s="73">
        <f t="shared" si="0"/>
        <v>73382400</v>
      </c>
    </row>
    <row r="7" spans="1:8" ht="14.25" customHeight="1">
      <c r="A7" s="19">
        <v>1.3</v>
      </c>
      <c r="B7" s="20" t="s">
        <v>258</v>
      </c>
      <c r="C7" s="20" t="s">
        <v>249</v>
      </c>
      <c r="D7" s="73">
        <v>700000</v>
      </c>
      <c r="E7" s="74">
        <f>$E$3/3</f>
        <v>1</v>
      </c>
      <c r="F7" s="73">
        <f t="shared" si="1"/>
        <v>700000</v>
      </c>
      <c r="G7" s="20">
        <v>3</v>
      </c>
      <c r="H7" s="73">
        <f t="shared" si="0"/>
        <v>2100000</v>
      </c>
    </row>
    <row r="8" spans="1:8" ht="14.25" customHeight="1">
      <c r="A8" s="19">
        <v>1.4</v>
      </c>
      <c r="B8" s="20" t="s">
        <v>259</v>
      </c>
      <c r="C8" s="20" t="s">
        <v>260</v>
      </c>
      <c r="D8" s="73">
        <v>40000</v>
      </c>
      <c r="E8" s="25">
        <f>E6</f>
        <v>240</v>
      </c>
      <c r="F8" s="73">
        <f t="shared" si="1"/>
        <v>9600000</v>
      </c>
      <c r="G8" s="20">
        <v>546</v>
      </c>
      <c r="H8" s="73">
        <f t="shared" si="0"/>
        <v>21840000</v>
      </c>
    </row>
    <row r="9" spans="1:8" ht="14.25" customHeight="1">
      <c r="A9" s="19">
        <v>1.5</v>
      </c>
      <c r="B9" s="20" t="s">
        <v>261</v>
      </c>
      <c r="C9" s="20" t="s">
        <v>260</v>
      </c>
      <c r="D9" s="73">
        <v>31139743</v>
      </c>
      <c r="E9" s="75">
        <f t="shared" ref="E9:E14" si="2">$E$2*G9/$G$2</f>
        <v>0.4</v>
      </c>
      <c r="F9" s="73">
        <f t="shared" si="1"/>
        <v>12455897.200000001</v>
      </c>
      <c r="G9" s="20">
        <v>1</v>
      </c>
      <c r="H9" s="73">
        <f t="shared" si="0"/>
        <v>31139743</v>
      </c>
    </row>
    <row r="10" spans="1:8" ht="14.25" customHeight="1">
      <c r="A10" s="19">
        <v>1.6</v>
      </c>
      <c r="B10" s="20" t="s">
        <v>262</v>
      </c>
      <c r="C10" s="20" t="s">
        <v>256</v>
      </c>
      <c r="D10" s="73">
        <v>6000</v>
      </c>
      <c r="E10" s="76">
        <f t="shared" si="2"/>
        <v>1760</v>
      </c>
      <c r="F10" s="73">
        <f t="shared" si="1"/>
        <v>10560000</v>
      </c>
      <c r="G10" s="20">
        <v>4400</v>
      </c>
      <c r="H10" s="73">
        <f t="shared" si="0"/>
        <v>26400000</v>
      </c>
    </row>
    <row r="11" spans="1:8" ht="14.25" customHeight="1">
      <c r="A11" s="19">
        <v>1.7</v>
      </c>
      <c r="B11" s="20" t="s">
        <v>263</v>
      </c>
      <c r="C11" s="20" t="s">
        <v>260</v>
      </c>
      <c r="D11" s="73">
        <v>5604000</v>
      </c>
      <c r="E11" s="83">
        <f t="shared" si="2"/>
        <v>0.4</v>
      </c>
      <c r="F11" s="73">
        <f t="shared" si="1"/>
        <v>2241600</v>
      </c>
      <c r="G11" s="20">
        <v>1</v>
      </c>
      <c r="H11" s="73">
        <f t="shared" si="0"/>
        <v>5604000</v>
      </c>
    </row>
    <row r="12" spans="1:8" ht="14.25" customHeight="1">
      <c r="A12" s="19">
        <v>1.8</v>
      </c>
      <c r="B12" s="20" t="s">
        <v>264</v>
      </c>
      <c r="C12" s="20" t="s">
        <v>260</v>
      </c>
      <c r="D12" s="73">
        <v>2528300</v>
      </c>
      <c r="E12" s="83">
        <f t="shared" si="2"/>
        <v>0.4</v>
      </c>
      <c r="F12" s="73">
        <f t="shared" si="1"/>
        <v>1011320</v>
      </c>
      <c r="G12" s="20">
        <v>1</v>
      </c>
      <c r="H12" s="73">
        <f t="shared" si="0"/>
        <v>2528300</v>
      </c>
    </row>
    <row r="13" spans="1:8" ht="14.25" customHeight="1">
      <c r="A13" s="19">
        <v>1.9</v>
      </c>
      <c r="B13" s="20" t="s">
        <v>265</v>
      </c>
      <c r="C13" s="20" t="s">
        <v>260</v>
      </c>
      <c r="D13" s="73">
        <v>510000</v>
      </c>
      <c r="E13" s="83">
        <f t="shared" si="2"/>
        <v>0.4</v>
      </c>
      <c r="F13" s="73">
        <f t="shared" si="1"/>
        <v>204000</v>
      </c>
      <c r="G13" s="20">
        <v>1</v>
      </c>
      <c r="H13" s="73">
        <f t="shared" si="0"/>
        <v>510000</v>
      </c>
    </row>
    <row r="14" spans="1:8" ht="14.25" customHeight="1">
      <c r="A14" s="19" t="s">
        <v>266</v>
      </c>
      <c r="B14" s="20" t="s">
        <v>267</v>
      </c>
      <c r="C14" s="20" t="s">
        <v>260</v>
      </c>
      <c r="D14" s="73">
        <v>13139920</v>
      </c>
      <c r="E14" s="83">
        <f t="shared" si="2"/>
        <v>0.4</v>
      </c>
      <c r="F14" s="73">
        <f t="shared" si="1"/>
        <v>5255968</v>
      </c>
      <c r="G14" s="20">
        <v>1</v>
      </c>
      <c r="H14" s="73">
        <f t="shared" si="0"/>
        <v>13139920</v>
      </c>
    </row>
    <row r="15" spans="1:8" ht="14.25" customHeight="1">
      <c r="A15" s="19" t="s">
        <v>247</v>
      </c>
      <c r="B15" s="20" t="s">
        <v>248</v>
      </c>
      <c r="F15" s="20" t="s">
        <v>252</v>
      </c>
      <c r="H15" s="20" t="s">
        <v>252</v>
      </c>
    </row>
    <row r="16" spans="1:8" ht="14.25" customHeight="1">
      <c r="A16" s="19">
        <v>1.1100000000000001</v>
      </c>
      <c r="B16" s="20" t="s">
        <v>268</v>
      </c>
      <c r="F16" s="73">
        <f>SUM(F5:F14)</f>
        <v>74625705.200000003</v>
      </c>
      <c r="H16" s="73">
        <f>SUM(H5:H14)</f>
        <v>180053563</v>
      </c>
    </row>
    <row r="17" spans="1:8" ht="14.25" customHeight="1">
      <c r="A17" s="19">
        <v>1.1200000000000001</v>
      </c>
      <c r="B17" s="20" t="s">
        <v>269</v>
      </c>
      <c r="E17" s="41">
        <v>0.03</v>
      </c>
      <c r="F17" s="73">
        <f>F16*E17</f>
        <v>2238771.156</v>
      </c>
      <c r="G17" s="41">
        <v>0.03</v>
      </c>
      <c r="H17" s="73">
        <f>H16*G17</f>
        <v>5401606.8899999997</v>
      </c>
    </row>
    <row r="18" spans="1:8" ht="14.25" customHeight="1">
      <c r="A18" s="19">
        <v>1.1299999999999999</v>
      </c>
      <c r="B18" s="20" t="s">
        <v>270</v>
      </c>
      <c r="E18" s="41">
        <v>7.0000000000000007E-2</v>
      </c>
      <c r="F18" s="73">
        <f>F16*E18</f>
        <v>5223799.364000001</v>
      </c>
      <c r="G18" s="41">
        <v>7.0000000000000007E-2</v>
      </c>
      <c r="H18" s="73">
        <f>H16*G18</f>
        <v>12603749.410000002</v>
      </c>
    </row>
    <row r="19" spans="1:8" ht="14.25" customHeight="1">
      <c r="A19" s="19">
        <v>1.1399999999999999</v>
      </c>
      <c r="B19" s="20" t="s">
        <v>271</v>
      </c>
      <c r="F19" s="73">
        <f>SUM(F16:F18)</f>
        <v>82088275.720000014</v>
      </c>
      <c r="H19" s="73">
        <f>SUM(H16:H18)</f>
        <v>198058919.29999998</v>
      </c>
    </row>
    <row r="20" spans="1:8" ht="14.25" customHeight="1">
      <c r="A20" s="19">
        <v>1.1499999999999999</v>
      </c>
      <c r="B20" s="20" t="s">
        <v>272</v>
      </c>
      <c r="E20" s="41">
        <v>0.19</v>
      </c>
      <c r="F20" s="73">
        <f>F19*E20</f>
        <v>15596772.386800002</v>
      </c>
      <c r="G20" s="41">
        <v>0.19</v>
      </c>
      <c r="H20" s="73">
        <f>H19*G20</f>
        <v>37631194.666999996</v>
      </c>
    </row>
    <row r="21" spans="1:8" ht="14.25" customHeight="1">
      <c r="A21" s="19">
        <v>1.1599999999999999</v>
      </c>
      <c r="B21" s="20" t="s">
        <v>273</v>
      </c>
      <c r="F21" s="73">
        <f>SUM(F19:F20)</f>
        <v>97685048.10680002</v>
      </c>
      <c r="H21" s="73">
        <f>SUM(H19:H20)</f>
        <v>235690113.96699998</v>
      </c>
    </row>
    <row r="22" spans="1:8" ht="14.25" customHeight="1">
      <c r="A22" s="19"/>
      <c r="F22" s="73"/>
      <c r="H22" s="73"/>
    </row>
    <row r="23" spans="1:8" ht="14.25" customHeight="1">
      <c r="E23" s="20" t="s">
        <v>242</v>
      </c>
    </row>
    <row r="24" spans="1:8" ht="14.25" customHeight="1">
      <c r="A24" s="3" t="s">
        <v>308</v>
      </c>
      <c r="D24" s="3" t="s">
        <v>309</v>
      </c>
      <c r="E24" s="3">
        <f>Principal!H5</f>
        <v>81</v>
      </c>
      <c r="F24" s="3" t="s">
        <v>310</v>
      </c>
      <c r="G24" s="3">
        <v>193</v>
      </c>
      <c r="H24" s="3" t="s">
        <v>311</v>
      </c>
    </row>
    <row r="25" spans="1:8" ht="14.25" customHeight="1">
      <c r="D25" s="20" t="s">
        <v>312</v>
      </c>
      <c r="E25" s="55">
        <f>G25*E24/G24</f>
        <v>19001271.264248706</v>
      </c>
      <c r="F25" s="20" t="s">
        <v>313</v>
      </c>
      <c r="G25" s="55">
        <v>45274634</v>
      </c>
      <c r="H25" s="20" t="s">
        <v>84</v>
      </c>
    </row>
    <row r="26" spans="1:8" ht="14.25" customHeight="1"/>
    <row r="27" spans="1:8" ht="14.25" customHeight="1"/>
    <row r="28" spans="1:8" ht="14.25" customHeight="1"/>
    <row r="29" spans="1:8" ht="14.25" customHeight="1"/>
    <row r="30" spans="1:8" ht="14.25" customHeight="1"/>
    <row r="31" spans="1:8" ht="14.25" customHeight="1"/>
    <row r="32" spans="1:8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000"/>
  <sheetViews>
    <sheetView workbookViewId="0"/>
  </sheetViews>
  <sheetFormatPr defaultColWidth="14.42578125" defaultRowHeight="15" customHeight="1"/>
  <cols>
    <col min="1" max="1" width="17.42578125" customWidth="1"/>
    <col min="2" max="13" width="11.140625" customWidth="1"/>
    <col min="14" max="15" width="9.140625" customWidth="1"/>
    <col min="16" max="16" width="14.42578125" customWidth="1"/>
    <col min="17" max="18" width="14.140625" customWidth="1"/>
    <col min="19" max="20" width="11" customWidth="1"/>
    <col min="21" max="26" width="9.140625" customWidth="1"/>
  </cols>
  <sheetData>
    <row r="1" spans="1:20" ht="14.25" customHeight="1">
      <c r="A1" s="3" t="s">
        <v>319</v>
      </c>
      <c r="B1" s="3" t="s">
        <v>27</v>
      </c>
      <c r="C1" s="3" t="s">
        <v>28</v>
      </c>
      <c r="D1" s="3" t="s">
        <v>29</v>
      </c>
      <c r="E1" s="3" t="s">
        <v>30</v>
      </c>
      <c r="F1" s="3" t="s">
        <v>31</v>
      </c>
      <c r="G1" s="3" t="s">
        <v>32</v>
      </c>
      <c r="H1" s="3" t="s">
        <v>33</v>
      </c>
      <c r="I1" s="3" t="s">
        <v>34</v>
      </c>
      <c r="J1" s="3" t="s">
        <v>35</v>
      </c>
      <c r="K1" s="3" t="s">
        <v>36</v>
      </c>
      <c r="L1" s="3" t="s">
        <v>37</v>
      </c>
      <c r="M1" s="3" t="s">
        <v>38</v>
      </c>
      <c r="N1" s="3" t="s">
        <v>320</v>
      </c>
      <c r="O1" s="3" t="s">
        <v>321</v>
      </c>
      <c r="P1" s="3" t="s">
        <v>322</v>
      </c>
      <c r="Q1" s="3" t="s">
        <v>323</v>
      </c>
      <c r="R1" s="3" t="s">
        <v>324</v>
      </c>
      <c r="S1" s="3" t="s">
        <v>325</v>
      </c>
      <c r="T1" s="3" t="s">
        <v>326</v>
      </c>
    </row>
    <row r="2" spans="1:20" ht="14.25" customHeight="1">
      <c r="A2" s="3" t="s">
        <v>327</v>
      </c>
      <c r="B2" s="84">
        <f t="shared" ref="B2:M2" si="0">AVERAGE(B3:B20)</f>
        <v>171.01154764699604</v>
      </c>
      <c r="C2" s="84">
        <f t="shared" si="0"/>
        <v>149.90578360663594</v>
      </c>
      <c r="D2" s="84">
        <f t="shared" si="0"/>
        <v>150.43755857034395</v>
      </c>
      <c r="E2" s="84">
        <f t="shared" si="0"/>
        <v>115.04967714585564</v>
      </c>
      <c r="F2" s="84">
        <f t="shared" si="0"/>
        <v>86.454730263531317</v>
      </c>
      <c r="G2" s="84">
        <f t="shared" si="0"/>
        <v>73.683002859515355</v>
      </c>
      <c r="H2" s="84">
        <f t="shared" si="0"/>
        <v>78.716017942351627</v>
      </c>
      <c r="I2" s="84">
        <f t="shared" si="0"/>
        <v>91.350799785826069</v>
      </c>
      <c r="J2" s="84">
        <f t="shared" si="0"/>
        <v>114.33459370153992</v>
      </c>
      <c r="K2" s="84">
        <f t="shared" si="0"/>
        <v>139.6627276783062</v>
      </c>
      <c r="L2" s="84">
        <f t="shared" si="0"/>
        <v>156.17848693893313</v>
      </c>
      <c r="M2" s="84">
        <f t="shared" si="0"/>
        <v>170.09950627760833</v>
      </c>
      <c r="N2" s="3"/>
      <c r="O2" s="3"/>
      <c r="P2" s="3"/>
      <c r="Q2" s="3"/>
      <c r="R2" s="3"/>
      <c r="S2" s="3"/>
      <c r="T2" s="3"/>
    </row>
    <row r="3" spans="1:20" ht="14.25" customHeight="1">
      <c r="A3" s="20" t="s">
        <v>328</v>
      </c>
      <c r="B3" s="85">
        <v>172.96818598108302</v>
      </c>
      <c r="C3" s="85">
        <v>151.22620572047347</v>
      </c>
      <c r="D3" s="85">
        <v>151.34474376942458</v>
      </c>
      <c r="E3" s="85">
        <v>113.25441016013562</v>
      </c>
      <c r="F3" s="85">
        <v>84.692822870101523</v>
      </c>
      <c r="G3" s="85">
        <v>71.319940007922668</v>
      </c>
      <c r="H3" s="85">
        <v>79.069643260429714</v>
      </c>
      <c r="I3" s="85">
        <v>91.803574435462863</v>
      </c>
      <c r="J3" s="85">
        <v>113.67322039279397</v>
      </c>
      <c r="K3" s="85">
        <v>138.32003551604097</v>
      </c>
      <c r="L3" s="85">
        <v>156.79299765696746</v>
      </c>
      <c r="M3" s="85">
        <v>171.56851077021466</v>
      </c>
      <c r="N3" s="20">
        <v>27</v>
      </c>
      <c r="O3" s="20">
        <v>-11</v>
      </c>
      <c r="P3" s="20">
        <v>-34.03</v>
      </c>
      <c r="Q3" s="20">
        <v>-71.099999999999994</v>
      </c>
      <c r="R3" s="20">
        <v>4.0999999999999996</v>
      </c>
      <c r="S3" s="20">
        <v>1495.88</v>
      </c>
      <c r="T3" s="41">
        <v>0.17</v>
      </c>
    </row>
    <row r="4" spans="1:20" ht="14.25" customHeight="1">
      <c r="A4" s="20" t="s">
        <v>329</v>
      </c>
      <c r="B4" s="85">
        <v>169.78993966421137</v>
      </c>
      <c r="C4" s="85">
        <v>149.0730967574263</v>
      </c>
      <c r="D4" s="85">
        <v>150.69194766471429</v>
      </c>
      <c r="E4" s="85">
        <v>115.82793201618486</v>
      </c>
      <c r="F4" s="85">
        <v>88.017221505418689</v>
      </c>
      <c r="G4" s="85">
        <v>75.504719562890713</v>
      </c>
      <c r="H4" s="85">
        <v>79.554487671814059</v>
      </c>
      <c r="I4" s="85">
        <v>90.220320130915027</v>
      </c>
      <c r="J4" s="85">
        <v>112.67543058659406</v>
      </c>
      <c r="K4" s="85">
        <v>137.78094204858999</v>
      </c>
      <c r="L4" s="85">
        <v>155.35533312694173</v>
      </c>
      <c r="M4" s="85">
        <v>168.21348013569323</v>
      </c>
      <c r="N4" s="20">
        <v>27</v>
      </c>
      <c r="O4" s="20">
        <v>-9</v>
      </c>
      <c r="P4" s="20">
        <v>-33.729999999999997</v>
      </c>
      <c r="Q4" s="20">
        <v>-70.739999999999995</v>
      </c>
      <c r="R4" s="20">
        <v>4.09</v>
      </c>
      <c r="S4" s="20">
        <v>1492.57</v>
      </c>
      <c r="T4" s="41">
        <v>0.17</v>
      </c>
    </row>
    <row r="5" spans="1:20" ht="14.25" customHeight="1">
      <c r="A5" s="20" t="s">
        <v>330</v>
      </c>
      <c r="B5" s="85">
        <v>170.21718801416142</v>
      </c>
      <c r="C5" s="85">
        <v>149.21359523342196</v>
      </c>
      <c r="D5" s="85">
        <v>149.65399470023243</v>
      </c>
      <c r="E5" s="85">
        <v>113.22724417321643</v>
      </c>
      <c r="F5" s="85">
        <v>86.44446904638535</v>
      </c>
      <c r="G5" s="85">
        <v>73.312609795179171</v>
      </c>
      <c r="H5" s="85">
        <v>77.753576670183818</v>
      </c>
      <c r="I5" s="85">
        <v>89.399156916532988</v>
      </c>
      <c r="J5" s="85">
        <v>111.41866188196184</v>
      </c>
      <c r="K5" s="85">
        <v>137.64555839918671</v>
      </c>
      <c r="L5" s="85">
        <v>155.4745258810384</v>
      </c>
      <c r="M5" s="85">
        <v>168.81789139475697</v>
      </c>
      <c r="N5" s="20">
        <v>27</v>
      </c>
      <c r="O5" s="20">
        <v>-10</v>
      </c>
      <c r="P5" s="20">
        <v>-33.630000000000003</v>
      </c>
      <c r="Q5" s="20">
        <v>-70.77</v>
      </c>
      <c r="R5" s="20">
        <v>4.0599999999999996</v>
      </c>
      <c r="S5" s="20">
        <v>1482.44</v>
      </c>
      <c r="T5" s="41">
        <v>0.17</v>
      </c>
    </row>
    <row r="6" spans="1:20" ht="14.25" customHeight="1">
      <c r="A6" s="20" t="s">
        <v>331</v>
      </c>
      <c r="B6" s="85">
        <v>170.62731449439997</v>
      </c>
      <c r="C6" s="85">
        <v>152.09067827539903</v>
      </c>
      <c r="D6" s="85">
        <v>153.62939714222819</v>
      </c>
      <c r="E6" s="85">
        <v>120.81004419327616</v>
      </c>
      <c r="F6" s="85">
        <v>91.752970178078129</v>
      </c>
      <c r="G6" s="85">
        <v>77.93969239924121</v>
      </c>
      <c r="H6" s="85">
        <v>82.654941457936474</v>
      </c>
      <c r="I6" s="85">
        <v>92.834360157848081</v>
      </c>
      <c r="J6" s="85">
        <v>116.33560026650001</v>
      </c>
      <c r="K6" s="85">
        <v>141.88854828100284</v>
      </c>
      <c r="L6" s="85">
        <v>157.04154319764302</v>
      </c>
      <c r="M6" s="85">
        <v>171.12883766556848</v>
      </c>
      <c r="N6" s="20">
        <v>27</v>
      </c>
      <c r="O6" s="20">
        <v>-7</v>
      </c>
      <c r="P6" s="20">
        <v>-33.200000000000003</v>
      </c>
      <c r="Q6" s="20">
        <v>-70.680000000000007</v>
      </c>
      <c r="R6" s="20">
        <v>4.1900000000000004</v>
      </c>
      <c r="S6" s="20">
        <v>1528.6</v>
      </c>
      <c r="T6" s="41">
        <v>0.17</v>
      </c>
    </row>
    <row r="7" spans="1:20" ht="14.25" customHeight="1">
      <c r="A7" s="20" t="s">
        <v>332</v>
      </c>
      <c r="B7" s="85">
        <v>172.31893687299996</v>
      </c>
      <c r="C7" s="85">
        <v>150.07474101200003</v>
      </c>
      <c r="D7" s="85">
        <v>150.65276264699997</v>
      </c>
      <c r="E7" s="85">
        <v>117.13070760000002</v>
      </c>
      <c r="F7" s="85">
        <v>84.40288683899999</v>
      </c>
      <c r="G7" s="85">
        <v>72.854873340000012</v>
      </c>
      <c r="H7" s="85">
        <v>78.487071930000013</v>
      </c>
      <c r="I7" s="85">
        <v>93.897989679000005</v>
      </c>
      <c r="J7" s="85">
        <v>113.73427647</v>
      </c>
      <c r="K7" s="85">
        <v>139.49001758770004</v>
      </c>
      <c r="L7" s="85">
        <v>156.05604978</v>
      </c>
      <c r="M7" s="85">
        <v>171.91114486200001</v>
      </c>
      <c r="N7" s="20">
        <v>26</v>
      </c>
      <c r="O7" s="20">
        <v>-5</v>
      </c>
      <c r="P7" s="20">
        <v>-33.4</v>
      </c>
      <c r="Q7" s="20">
        <v>-71.13</v>
      </c>
      <c r="R7" s="20">
        <v>4.1100000000000003</v>
      </c>
      <c r="S7" s="20">
        <v>1500.84</v>
      </c>
      <c r="T7" s="41">
        <v>0.17</v>
      </c>
    </row>
    <row r="8" spans="1:20" ht="14.25" customHeight="1">
      <c r="A8" s="20" t="s">
        <v>333</v>
      </c>
      <c r="B8" s="85">
        <v>171.54435652655414</v>
      </c>
      <c r="C8" s="85">
        <v>149.85823047973679</v>
      </c>
      <c r="D8" s="85">
        <v>150.18951056774682</v>
      </c>
      <c r="E8" s="85">
        <v>114.84115697504791</v>
      </c>
      <c r="F8" s="85">
        <v>86.332690389553179</v>
      </c>
      <c r="G8" s="85">
        <v>73.938866040464305</v>
      </c>
      <c r="H8" s="85">
        <v>80.043333538939265</v>
      </c>
      <c r="I8" s="85">
        <v>91.450101646095931</v>
      </c>
      <c r="J8" s="85">
        <v>115.2490188861604</v>
      </c>
      <c r="K8" s="85">
        <v>140.47366481499742</v>
      </c>
      <c r="L8" s="85">
        <v>156.56817900030231</v>
      </c>
      <c r="M8" s="85">
        <v>170.29084157131322</v>
      </c>
      <c r="N8" s="20">
        <v>28</v>
      </c>
      <c r="O8" s="20">
        <v>-14</v>
      </c>
      <c r="P8" s="20">
        <v>-33.68</v>
      </c>
      <c r="Q8" s="20">
        <v>-70.989999999999995</v>
      </c>
      <c r="R8" s="20">
        <v>4.1100000000000003</v>
      </c>
      <c r="S8" s="20">
        <v>1500.63</v>
      </c>
      <c r="T8" s="41">
        <v>0.17</v>
      </c>
    </row>
    <row r="9" spans="1:20" ht="14.25" customHeight="1">
      <c r="A9" s="20" t="s">
        <v>334</v>
      </c>
      <c r="B9" s="85">
        <v>171.9919777017513</v>
      </c>
      <c r="C9" s="85">
        <v>151.15647005915125</v>
      </c>
      <c r="D9" s="85">
        <v>150.62609176480501</v>
      </c>
      <c r="E9" s="85">
        <v>115.15927557259627</v>
      </c>
      <c r="F9" s="85">
        <v>86.47221713246465</v>
      </c>
      <c r="G9" s="85">
        <v>74.242423949317129</v>
      </c>
      <c r="H9" s="85">
        <v>79.981355028687247</v>
      </c>
      <c r="I9" s="85">
        <v>92.453997917822193</v>
      </c>
      <c r="J9" s="85">
        <v>115.23728279701693</v>
      </c>
      <c r="K9" s="85">
        <v>142.01601208012414</v>
      </c>
      <c r="L9" s="85">
        <v>157.33180938225354</v>
      </c>
      <c r="M9" s="85">
        <v>170.72913153517723</v>
      </c>
      <c r="N9" s="20">
        <v>28</v>
      </c>
      <c r="O9" s="20">
        <v>-13</v>
      </c>
      <c r="P9" s="20">
        <v>-33.75</v>
      </c>
      <c r="Q9" s="20">
        <v>-70.900000000000006</v>
      </c>
      <c r="R9" s="20">
        <v>4.13</v>
      </c>
      <c r="S9" s="20">
        <v>1507.26</v>
      </c>
      <c r="T9" s="41">
        <v>0.17</v>
      </c>
    </row>
    <row r="10" spans="1:20" ht="14.25" customHeight="1">
      <c r="A10" s="20" t="s">
        <v>335</v>
      </c>
      <c r="B10" s="85">
        <v>173.1114978767836</v>
      </c>
      <c r="C10" s="85">
        <v>153.10605364016979</v>
      </c>
      <c r="D10" s="85">
        <v>154.22070205817403</v>
      </c>
      <c r="E10" s="85">
        <v>121.24146596099339</v>
      </c>
      <c r="F10" s="85">
        <v>93.090668747416515</v>
      </c>
      <c r="G10" s="85">
        <v>79.523889174069282</v>
      </c>
      <c r="H10" s="85">
        <v>83.522415364190579</v>
      </c>
      <c r="I10" s="85">
        <v>96.925003315708281</v>
      </c>
      <c r="J10" s="85">
        <v>118.66618453334175</v>
      </c>
      <c r="K10" s="85">
        <v>143.58682633372769</v>
      </c>
      <c r="L10" s="85">
        <v>160.27641837742036</v>
      </c>
      <c r="M10" s="85">
        <v>173.83705438845118</v>
      </c>
      <c r="N10" s="20">
        <v>27</v>
      </c>
      <c r="O10" s="20">
        <v>1</v>
      </c>
      <c r="P10" s="20">
        <v>-33.282899999999998</v>
      </c>
      <c r="Q10" s="20">
        <v>-70.879099999999994</v>
      </c>
      <c r="R10" s="20">
        <v>4.25</v>
      </c>
      <c r="S10" s="20">
        <v>1550.96</v>
      </c>
      <c r="T10" s="41">
        <v>0.18</v>
      </c>
    </row>
    <row r="11" spans="1:20" ht="14.25" customHeight="1">
      <c r="A11" s="20" t="s">
        <v>336</v>
      </c>
      <c r="B11" s="85">
        <v>170.99076039843678</v>
      </c>
      <c r="C11" s="85">
        <v>148.25216415232825</v>
      </c>
      <c r="D11" s="85">
        <v>148.45240569828786</v>
      </c>
      <c r="E11" s="85">
        <v>109.99308972476545</v>
      </c>
      <c r="F11" s="85">
        <v>81.072814895057789</v>
      </c>
      <c r="G11" s="85">
        <v>70.307079417612698</v>
      </c>
      <c r="H11" s="85">
        <v>77.356937078157173</v>
      </c>
      <c r="I11" s="85">
        <v>90.674281757978861</v>
      </c>
      <c r="J11" s="85">
        <v>113.85475334186299</v>
      </c>
      <c r="K11" s="85">
        <v>140.49732233692052</v>
      </c>
      <c r="L11" s="85">
        <v>155.55330239806966</v>
      </c>
      <c r="M11" s="85">
        <v>170.14090467967173</v>
      </c>
      <c r="N11" s="20">
        <v>27</v>
      </c>
      <c r="O11" s="20">
        <v>-17</v>
      </c>
      <c r="P11" s="20">
        <v>-33.520000000000003</v>
      </c>
      <c r="Q11" s="20">
        <v>-71.12</v>
      </c>
      <c r="R11" s="20">
        <v>4.05</v>
      </c>
      <c r="S11" s="20">
        <v>1475.98</v>
      </c>
      <c r="T11" s="41">
        <v>0.17</v>
      </c>
    </row>
    <row r="12" spans="1:20" ht="14.25" customHeight="1">
      <c r="A12" s="20" t="s">
        <v>337</v>
      </c>
      <c r="B12" s="85">
        <v>168.82439227923535</v>
      </c>
      <c r="C12" s="85">
        <v>146.68080317906185</v>
      </c>
      <c r="D12" s="85">
        <v>146.83543512827387</v>
      </c>
      <c r="E12" s="85">
        <v>106.61336688893577</v>
      </c>
      <c r="F12" s="85">
        <v>79.683727416383306</v>
      </c>
      <c r="G12" s="85">
        <v>70.87375981343466</v>
      </c>
      <c r="H12" s="85">
        <v>77.426365857640334</v>
      </c>
      <c r="I12" s="85">
        <v>87.322745695332756</v>
      </c>
      <c r="J12" s="85">
        <v>112.63091260860647</v>
      </c>
      <c r="K12" s="85">
        <v>139.08544502552377</v>
      </c>
      <c r="L12" s="85">
        <v>154.09588578780892</v>
      </c>
      <c r="M12" s="85">
        <v>168.53946372831834</v>
      </c>
      <c r="N12" s="20">
        <v>28</v>
      </c>
      <c r="O12" s="20">
        <v>-18</v>
      </c>
      <c r="P12" s="20">
        <v>-33.68</v>
      </c>
      <c r="Q12" s="20">
        <v>-71.22</v>
      </c>
      <c r="R12" s="20">
        <v>4</v>
      </c>
      <c r="S12" s="20">
        <v>1458.44</v>
      </c>
      <c r="T12" s="41">
        <v>0.17</v>
      </c>
    </row>
    <row r="13" spans="1:20" ht="14.25" customHeight="1">
      <c r="A13" s="20" t="s">
        <v>338</v>
      </c>
      <c r="B13" s="85">
        <v>168.14888389368716</v>
      </c>
      <c r="C13" s="85">
        <v>147.0810529185685</v>
      </c>
      <c r="D13" s="85">
        <v>147.26386386669211</v>
      </c>
      <c r="E13" s="85">
        <v>113.34882290901099</v>
      </c>
      <c r="F13" s="85">
        <v>86.151306958217617</v>
      </c>
      <c r="G13" s="85">
        <v>73.286065628256395</v>
      </c>
      <c r="H13" s="85">
        <v>77.332155246104975</v>
      </c>
      <c r="I13" s="85">
        <v>90.504524066622565</v>
      </c>
      <c r="J13" s="85">
        <v>111.40858797043845</v>
      </c>
      <c r="K13" s="85">
        <v>136.16764397131359</v>
      </c>
      <c r="L13" s="85">
        <v>153.77534462938559</v>
      </c>
      <c r="M13" s="85">
        <v>167.18680259289957</v>
      </c>
      <c r="N13" s="20">
        <v>27</v>
      </c>
      <c r="O13" s="20">
        <v>-10</v>
      </c>
      <c r="P13" s="20">
        <v>-33.57</v>
      </c>
      <c r="Q13" s="20">
        <v>-70.81</v>
      </c>
      <c r="R13" s="20">
        <v>4.03</v>
      </c>
      <c r="S13" s="20">
        <v>1471.51</v>
      </c>
      <c r="T13" s="41">
        <v>0.17</v>
      </c>
    </row>
    <row r="14" spans="1:20" ht="14.25" customHeight="1">
      <c r="A14" s="20" t="s">
        <v>339</v>
      </c>
      <c r="B14" s="85">
        <v>169.42291801470373</v>
      </c>
      <c r="C14" s="85">
        <v>149.00876456769541</v>
      </c>
      <c r="D14" s="85">
        <v>149.92816286032667</v>
      </c>
      <c r="E14" s="85">
        <v>115.50076186458995</v>
      </c>
      <c r="F14" s="85">
        <v>87.114058887872289</v>
      </c>
      <c r="G14" s="85">
        <v>74.785301209709786</v>
      </c>
      <c r="H14" s="85">
        <v>78.557761792620113</v>
      </c>
      <c r="I14" s="85">
        <v>91.48671943918626</v>
      </c>
      <c r="J14" s="85">
        <v>113.61850409153601</v>
      </c>
      <c r="K14" s="85">
        <v>137.67366643463257</v>
      </c>
      <c r="L14" s="85">
        <v>154.98129117898719</v>
      </c>
      <c r="M14" s="85">
        <v>167.35564423810891</v>
      </c>
      <c r="N14" s="20">
        <v>28</v>
      </c>
      <c r="O14" s="20">
        <v>-11</v>
      </c>
      <c r="P14" s="20">
        <v>-33.81</v>
      </c>
      <c r="Q14" s="20">
        <v>-70.739999999999995</v>
      </c>
      <c r="R14" s="20">
        <v>4.08</v>
      </c>
      <c r="S14" s="20">
        <v>1489.31</v>
      </c>
      <c r="T14" s="41">
        <v>0.17</v>
      </c>
    </row>
    <row r="15" spans="1:20" ht="14.25" customHeight="1">
      <c r="A15" s="20" t="s">
        <v>340</v>
      </c>
      <c r="B15" s="85">
        <v>170.4278066562679</v>
      </c>
      <c r="C15" s="85">
        <v>148.6443921953117</v>
      </c>
      <c r="D15" s="85">
        <v>149.60205002155274</v>
      </c>
      <c r="E15" s="85">
        <v>114.59644763648316</v>
      </c>
      <c r="F15" s="85">
        <v>86.971181743629401</v>
      </c>
      <c r="G15" s="85">
        <v>73.424272097057312</v>
      </c>
      <c r="H15" s="85">
        <v>77.98190013145819</v>
      </c>
      <c r="I15" s="85">
        <v>90.856177363052396</v>
      </c>
      <c r="J15" s="85">
        <v>113.4612809867216</v>
      </c>
      <c r="K15" s="85">
        <v>138.59417177891126</v>
      </c>
      <c r="L15" s="85">
        <v>155.59938208387828</v>
      </c>
      <c r="M15" s="85">
        <v>169.3037039615887</v>
      </c>
      <c r="N15" s="20">
        <v>27</v>
      </c>
      <c r="O15" s="20">
        <v>-11</v>
      </c>
      <c r="P15" s="20">
        <v>-33.61</v>
      </c>
      <c r="Q15" s="20">
        <v>-70.87</v>
      </c>
      <c r="R15" s="20">
        <v>4.08</v>
      </c>
      <c r="S15" s="20">
        <v>1489.31</v>
      </c>
      <c r="T15" s="41">
        <v>0.17</v>
      </c>
    </row>
    <row r="16" spans="1:20" ht="14.25" customHeight="1">
      <c r="A16" s="20" t="s">
        <v>341</v>
      </c>
      <c r="B16" s="85">
        <v>171.94276251133053</v>
      </c>
      <c r="C16" s="85">
        <v>151.92905152694655</v>
      </c>
      <c r="D16" s="85">
        <v>153.51510273704625</v>
      </c>
      <c r="E16" s="85">
        <v>116.74591263580923</v>
      </c>
      <c r="F16" s="85">
        <v>86.811357474444549</v>
      </c>
      <c r="G16" s="85">
        <v>73.724189690123836</v>
      </c>
      <c r="H16" s="85">
        <v>76.577499231842381</v>
      </c>
      <c r="I16" s="85">
        <v>88.257572312365753</v>
      </c>
      <c r="J16" s="85">
        <v>112.53119396117395</v>
      </c>
      <c r="K16" s="85">
        <v>136.72889326692854</v>
      </c>
      <c r="L16" s="85">
        <v>157.31551939555337</v>
      </c>
      <c r="M16" s="85">
        <v>170.89959698993994</v>
      </c>
      <c r="N16" s="20">
        <v>27</v>
      </c>
      <c r="O16" s="20">
        <v>-6</v>
      </c>
      <c r="P16" s="20">
        <v>-33.69</v>
      </c>
      <c r="Q16" s="20">
        <v>-70.59</v>
      </c>
      <c r="R16" s="20">
        <v>4.0999999999999996</v>
      </c>
      <c r="S16" s="20">
        <v>1496.84</v>
      </c>
      <c r="T16" s="41">
        <v>0.17</v>
      </c>
    </row>
    <row r="17" spans="1:20" ht="14.25" customHeight="1">
      <c r="A17" s="20" t="s">
        <v>342</v>
      </c>
      <c r="B17" s="85">
        <v>175.21686039266544</v>
      </c>
      <c r="C17" s="85">
        <v>152.23026501898704</v>
      </c>
      <c r="D17" s="85">
        <v>148.59008017436892</v>
      </c>
      <c r="E17" s="85">
        <v>111.00426872417906</v>
      </c>
      <c r="F17" s="85">
        <v>81.682607577077846</v>
      </c>
      <c r="G17" s="85">
        <v>64.148956154303789</v>
      </c>
      <c r="H17" s="85">
        <v>65.884072031753846</v>
      </c>
      <c r="I17" s="85">
        <v>81.117031922952961</v>
      </c>
      <c r="J17" s="85">
        <v>111.03046916590112</v>
      </c>
      <c r="K17" s="85">
        <v>136.63229217982732</v>
      </c>
      <c r="L17" s="85">
        <v>155.20422378324173</v>
      </c>
      <c r="M17" s="85">
        <v>172.44842809132345</v>
      </c>
      <c r="N17" s="20">
        <v>26</v>
      </c>
      <c r="O17" s="20">
        <v>3</v>
      </c>
      <c r="P17" s="20">
        <v>-33.64</v>
      </c>
      <c r="Q17" s="20">
        <v>-70.349999999999994</v>
      </c>
      <c r="R17" s="20">
        <v>3.99</v>
      </c>
      <c r="S17" s="20">
        <v>1455.03</v>
      </c>
      <c r="T17" s="41">
        <v>0.17</v>
      </c>
    </row>
    <row r="18" spans="1:20" ht="14.25" customHeight="1">
      <c r="A18" s="20" t="s">
        <v>343</v>
      </c>
      <c r="B18" s="85">
        <v>167.03650470287414</v>
      </c>
      <c r="C18" s="85">
        <v>145.38689992324203</v>
      </c>
      <c r="D18" s="85">
        <v>146.82889592444491</v>
      </c>
      <c r="E18" s="85">
        <v>111.91309546392301</v>
      </c>
      <c r="F18" s="85">
        <v>82.31003179182629</v>
      </c>
      <c r="G18" s="85">
        <v>72.649999031658467</v>
      </c>
      <c r="H18" s="85">
        <v>78.629704485947926</v>
      </c>
      <c r="I18" s="85">
        <v>91.350682412317184</v>
      </c>
      <c r="J18" s="85">
        <v>114.29354462710914</v>
      </c>
      <c r="K18" s="85">
        <v>139.1400295537116</v>
      </c>
      <c r="L18" s="85">
        <v>152.48003121366057</v>
      </c>
      <c r="M18" s="85">
        <v>165.97345362604935</v>
      </c>
      <c r="N18" s="20">
        <v>29</v>
      </c>
      <c r="O18" s="20">
        <v>-19</v>
      </c>
      <c r="P18" s="20">
        <v>-33.89</v>
      </c>
      <c r="Q18" s="20">
        <v>-71.459999999999994</v>
      </c>
      <c r="R18" s="20">
        <v>4.0199999999999996</v>
      </c>
      <c r="S18" s="20">
        <v>1467.84</v>
      </c>
      <c r="T18" s="41">
        <v>0.17</v>
      </c>
    </row>
    <row r="19" spans="1:20" ht="14.25" customHeight="1">
      <c r="A19" s="20" t="s">
        <v>344</v>
      </c>
      <c r="B19" s="85">
        <v>170.21313859455364</v>
      </c>
      <c r="C19" s="85">
        <v>148.83446813711521</v>
      </c>
      <c r="D19" s="85">
        <v>149.59033951405104</v>
      </c>
      <c r="E19" s="85">
        <v>115.05320996985043</v>
      </c>
      <c r="F19" s="85">
        <v>86.880238726156477</v>
      </c>
      <c r="G19" s="85">
        <v>74.459573610662929</v>
      </c>
      <c r="H19" s="85">
        <v>79.557060845185163</v>
      </c>
      <c r="I19" s="85">
        <v>90.997204850582037</v>
      </c>
      <c r="J19" s="85">
        <v>115.27804991193931</v>
      </c>
      <c r="K19" s="85">
        <v>140.33884687423281</v>
      </c>
      <c r="L19" s="85">
        <v>155.81315689908743</v>
      </c>
      <c r="M19" s="85">
        <v>168.99622429937142</v>
      </c>
      <c r="N19" s="20">
        <v>28</v>
      </c>
      <c r="O19" s="20">
        <v>-12</v>
      </c>
      <c r="P19" s="20">
        <v>-33.659999999999997</v>
      </c>
      <c r="Q19" s="20">
        <v>-70.92</v>
      </c>
      <c r="R19" s="20">
        <v>4.0999999999999996</v>
      </c>
      <c r="S19" s="20">
        <v>1495.87</v>
      </c>
      <c r="T19" s="41">
        <v>0.17</v>
      </c>
    </row>
    <row r="20" spans="1:20" ht="14.25" customHeight="1">
      <c r="A20" s="20" t="s">
        <v>345</v>
      </c>
      <c r="B20" s="85">
        <v>173.41443307022976</v>
      </c>
      <c r="C20" s="85">
        <v>154.45717212241078</v>
      </c>
      <c r="D20" s="85">
        <v>156.26056802682177</v>
      </c>
      <c r="E20" s="85">
        <v>124.63297615640366</v>
      </c>
      <c r="F20" s="85">
        <v>96.301872564480377</v>
      </c>
      <c r="G20" s="85">
        <v>79.997840549372114</v>
      </c>
      <c r="H20" s="85">
        <v>86.518041339437843</v>
      </c>
      <c r="I20" s="85">
        <v>102.76295212509301</v>
      </c>
      <c r="J20" s="85">
        <v>122.92571414806037</v>
      </c>
      <c r="K20" s="85">
        <v>147.86918172614054</v>
      </c>
      <c r="L20" s="85">
        <v>161.4977711285571</v>
      </c>
      <c r="M20" s="85">
        <v>174.44999846650305</v>
      </c>
      <c r="N20" s="20">
        <v>27</v>
      </c>
      <c r="O20" s="20">
        <v>2</v>
      </c>
      <c r="P20" s="20">
        <v>-33.08</v>
      </c>
      <c r="Q20" s="20">
        <v>-70.930000000000007</v>
      </c>
      <c r="R20" s="20">
        <v>4.33</v>
      </c>
      <c r="S20" s="20">
        <v>1580.95</v>
      </c>
      <c r="T20" s="41">
        <v>0.18</v>
      </c>
    </row>
    <row r="21" spans="1:20" ht="14.25" customHeight="1"/>
    <row r="22" spans="1:20" ht="14.25" customHeight="1"/>
    <row r="23" spans="1:20" ht="14.25" customHeight="1"/>
    <row r="24" spans="1:20" ht="14.25" customHeight="1"/>
    <row r="25" spans="1:20" ht="14.25" customHeight="1"/>
    <row r="26" spans="1:20" ht="14.25" customHeight="1"/>
    <row r="27" spans="1:20" ht="14.25" customHeight="1"/>
    <row r="28" spans="1:20" ht="14.25" customHeight="1"/>
    <row r="29" spans="1:20" ht="14.25" customHeight="1"/>
    <row r="30" spans="1:20" ht="14.25" customHeight="1"/>
    <row r="31" spans="1:20" ht="14.25" customHeight="1"/>
    <row r="32" spans="1:20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F1000"/>
  <sheetViews>
    <sheetView workbookViewId="0"/>
  </sheetViews>
  <sheetFormatPr defaultColWidth="14.42578125" defaultRowHeight="15" customHeight="1"/>
  <cols>
    <col min="1" max="1" width="16.140625" customWidth="1"/>
    <col min="2" max="2" width="5.85546875" customWidth="1"/>
    <col min="3" max="3" width="17.42578125" customWidth="1"/>
    <col min="4" max="4" width="4.85546875" customWidth="1"/>
    <col min="5" max="5" width="15.85546875" customWidth="1"/>
    <col min="6" max="6" width="18.140625" customWidth="1"/>
    <col min="7" max="7" width="16" customWidth="1"/>
    <col min="8" max="8" width="12" customWidth="1"/>
    <col min="9" max="32" width="9.140625" customWidth="1"/>
  </cols>
  <sheetData>
    <row r="1" spans="1:32" ht="14.25" customHeight="1">
      <c r="G1" s="20" t="s">
        <v>346</v>
      </c>
    </row>
    <row r="2" spans="1:32" ht="14.25" customHeight="1">
      <c r="G2" s="20" t="s">
        <v>347</v>
      </c>
    </row>
    <row r="3" spans="1:32" ht="14.25" customHeight="1">
      <c r="G3" s="3" t="s">
        <v>348</v>
      </c>
    </row>
    <row r="4" spans="1:32" ht="14.25" customHeight="1">
      <c r="G4" s="20" t="s">
        <v>349</v>
      </c>
      <c r="H4" s="3"/>
    </row>
    <row r="5" spans="1:32" ht="14.25" customHeight="1">
      <c r="H5" s="3" t="s">
        <v>350</v>
      </c>
    </row>
    <row r="6" spans="1:32" ht="14.25" customHeight="1">
      <c r="A6" s="3" t="s">
        <v>351</v>
      </c>
      <c r="B6" s="3" t="s">
        <v>352</v>
      </c>
      <c r="C6" s="3" t="s">
        <v>352</v>
      </c>
      <c r="D6" s="3" t="s">
        <v>353</v>
      </c>
      <c r="E6" s="3" t="s">
        <v>324</v>
      </c>
      <c r="F6" s="3" t="s">
        <v>354</v>
      </c>
      <c r="G6" s="3" t="s">
        <v>352</v>
      </c>
      <c r="H6" s="3" t="s">
        <v>355</v>
      </c>
      <c r="I6" s="3" t="s">
        <v>356</v>
      </c>
      <c r="J6" s="3" t="s">
        <v>357</v>
      </c>
      <c r="K6" s="3" t="s">
        <v>358</v>
      </c>
      <c r="L6" s="3" t="s">
        <v>359</v>
      </c>
      <c r="M6" s="3" t="s">
        <v>360</v>
      </c>
      <c r="N6" s="3" t="s">
        <v>361</v>
      </c>
      <c r="O6" s="3" t="s">
        <v>362</v>
      </c>
      <c r="P6" s="3" t="s">
        <v>363</v>
      </c>
      <c r="Q6" s="3" t="s">
        <v>364</v>
      </c>
      <c r="R6" s="3" t="s">
        <v>365</v>
      </c>
      <c r="S6" s="3" t="s">
        <v>366</v>
      </c>
      <c r="T6" s="3" t="s">
        <v>367</v>
      </c>
      <c r="U6" s="3" t="s">
        <v>368</v>
      </c>
      <c r="V6" s="3" t="s">
        <v>369</v>
      </c>
      <c r="W6" s="3" t="s">
        <v>370</v>
      </c>
      <c r="X6" s="3" t="s">
        <v>371</v>
      </c>
      <c r="Y6" s="3" t="s">
        <v>372</v>
      </c>
      <c r="Z6" s="3" t="s">
        <v>373</v>
      </c>
      <c r="AA6" s="3" t="s">
        <v>374</v>
      </c>
      <c r="AB6" s="3" t="s">
        <v>375</v>
      </c>
      <c r="AC6" s="3" t="s">
        <v>376</v>
      </c>
      <c r="AD6" s="3" t="s">
        <v>377</v>
      </c>
      <c r="AE6" s="3" t="s">
        <v>378</v>
      </c>
      <c r="AF6" s="3" t="s">
        <v>379</v>
      </c>
    </row>
    <row r="7" spans="1:32" ht="14.25" customHeight="1">
      <c r="A7" s="3" t="s">
        <v>328</v>
      </c>
      <c r="B7" s="30" t="s">
        <v>380</v>
      </c>
      <c r="C7" s="3" t="s">
        <v>381</v>
      </c>
      <c r="D7" s="3">
        <v>365</v>
      </c>
      <c r="E7" s="38">
        <f t="shared" ref="E7:E240" si="0">SUM(I7:AF7)</f>
        <v>4.1059277345091649</v>
      </c>
      <c r="F7" s="38">
        <f t="shared" ref="F7:F240" si="1">D7*E7</f>
        <v>1498.6636230958452</v>
      </c>
      <c r="G7" s="20" t="s">
        <v>381</v>
      </c>
      <c r="H7" s="20">
        <v>0.17108032227121531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1.436597142038278E-3</v>
      </c>
      <c r="P7" s="20">
        <v>1.387029177776106E-2</v>
      </c>
      <c r="Q7" s="20">
        <v>9.3495047192256001E-2</v>
      </c>
      <c r="R7" s="20">
        <v>0.24969433142275579</v>
      </c>
      <c r="S7" s="20">
        <v>0.38197383752999259</v>
      </c>
      <c r="T7" s="20">
        <v>0.48356593221040228</v>
      </c>
      <c r="U7" s="20">
        <v>0.53552331414132159</v>
      </c>
      <c r="V7" s="20">
        <v>0.55995180545065371</v>
      </c>
      <c r="W7" s="20">
        <v>0.54259228106129453</v>
      </c>
      <c r="X7" s="20">
        <v>0.49003026307084557</v>
      </c>
      <c r="Y7" s="20">
        <v>0.39424787383161902</v>
      </c>
      <c r="Z7" s="20">
        <v>0.25670006966349251</v>
      </c>
      <c r="AA7" s="20">
        <v>9.3437204546399547E-2</v>
      </c>
      <c r="AB7" s="20">
        <v>9.4088854683326111E-3</v>
      </c>
      <c r="AC7" s="20">
        <v>0</v>
      </c>
      <c r="AD7" s="20">
        <v>0</v>
      </c>
      <c r="AE7" s="20">
        <v>0</v>
      </c>
      <c r="AF7" s="20">
        <v>0</v>
      </c>
    </row>
    <row r="8" spans="1:32" ht="14.25" customHeight="1">
      <c r="A8" s="3" t="s">
        <v>328</v>
      </c>
      <c r="B8" s="30">
        <v>1</v>
      </c>
      <c r="C8" s="86" t="s">
        <v>27</v>
      </c>
      <c r="D8" s="86">
        <v>31</v>
      </c>
      <c r="E8" s="87">
        <f t="shared" si="0"/>
        <v>5.5796189026155814</v>
      </c>
      <c r="F8" s="87">
        <f t="shared" si="1"/>
        <v>172.96818598108302</v>
      </c>
      <c r="G8" s="20" t="s">
        <v>27</v>
      </c>
      <c r="H8" s="20">
        <v>0.23248412094231591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1.270177981929736E-3</v>
      </c>
      <c r="P8" s="20">
        <v>2.4667333814194212E-2</v>
      </c>
      <c r="Q8" s="20">
        <v>0.14781090490377219</v>
      </c>
      <c r="R8" s="20">
        <v>0.33655693859953473</v>
      </c>
      <c r="S8" s="20">
        <v>0.49885019039146561</v>
      </c>
      <c r="T8" s="20">
        <v>0.61820660145981199</v>
      </c>
      <c r="U8" s="20">
        <v>0.6921884774662953</v>
      </c>
      <c r="V8" s="20">
        <v>0.71678847775061438</v>
      </c>
      <c r="W8" s="20">
        <v>0.70070553765262689</v>
      </c>
      <c r="X8" s="20">
        <v>0.6454606173019386</v>
      </c>
      <c r="Y8" s="20">
        <v>0.54172018042556547</v>
      </c>
      <c r="Z8" s="20">
        <v>0.39527123415571508</v>
      </c>
      <c r="AA8" s="20">
        <v>0.21674541114619261</v>
      </c>
      <c r="AB8" s="20">
        <v>4.337681956592352E-2</v>
      </c>
      <c r="AC8" s="20">
        <v>0</v>
      </c>
      <c r="AD8" s="20">
        <v>0</v>
      </c>
      <c r="AE8" s="20">
        <v>0</v>
      </c>
      <c r="AF8" s="20">
        <v>0</v>
      </c>
    </row>
    <row r="9" spans="1:32" ht="14.25" customHeight="1">
      <c r="A9" s="3" t="s">
        <v>328</v>
      </c>
      <c r="B9" s="30">
        <v>2</v>
      </c>
      <c r="C9" s="86" t="s">
        <v>28</v>
      </c>
      <c r="D9" s="86">
        <v>28</v>
      </c>
      <c r="E9" s="87">
        <f t="shared" si="0"/>
        <v>5.4009359185883383</v>
      </c>
      <c r="F9" s="87">
        <f t="shared" si="1"/>
        <v>151.22620572047347</v>
      </c>
      <c r="G9" s="20" t="s">
        <v>28</v>
      </c>
      <c r="H9" s="20">
        <v>0.2250389966078474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1.463046735318335E-2</v>
      </c>
      <c r="Q9" s="20">
        <v>0.11387793591034159</v>
      </c>
      <c r="R9" s="20">
        <v>0.30020820731995929</v>
      </c>
      <c r="S9" s="20">
        <v>0.47359382629573649</v>
      </c>
      <c r="T9" s="20">
        <v>0.59820182495644392</v>
      </c>
      <c r="U9" s="20">
        <v>0.67910528364978862</v>
      </c>
      <c r="V9" s="20">
        <v>0.70745491796098348</v>
      </c>
      <c r="W9" s="20">
        <v>0.69547751944082203</v>
      </c>
      <c r="X9" s="20">
        <v>0.64260805550987588</v>
      </c>
      <c r="Y9" s="20">
        <v>0.54183899989654938</v>
      </c>
      <c r="Z9" s="20">
        <v>0.39193198374151161</v>
      </c>
      <c r="AA9" s="20">
        <v>0.2081334194292247</v>
      </c>
      <c r="AB9" s="20">
        <v>3.3873477123917292E-2</v>
      </c>
      <c r="AC9" s="20">
        <v>0</v>
      </c>
      <c r="AD9" s="20">
        <v>0</v>
      </c>
      <c r="AE9" s="20">
        <v>0</v>
      </c>
      <c r="AF9" s="20">
        <v>0</v>
      </c>
    </row>
    <row r="10" spans="1:32" ht="14.25" customHeight="1">
      <c r="A10" s="3" t="s">
        <v>328</v>
      </c>
      <c r="B10" s="30">
        <v>3</v>
      </c>
      <c r="C10" s="88" t="s">
        <v>29</v>
      </c>
      <c r="D10" s="88">
        <v>31</v>
      </c>
      <c r="E10" s="89">
        <f t="shared" si="0"/>
        <v>4.8820885086911154</v>
      </c>
      <c r="F10" s="89">
        <f t="shared" si="1"/>
        <v>151.34474376942458</v>
      </c>
      <c r="G10" s="20" t="s">
        <v>29</v>
      </c>
      <c r="H10" s="20">
        <v>0.2034203545287965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2.8457017743601328E-3</v>
      </c>
      <c r="Q10" s="20">
        <v>9.7726463154561405E-2</v>
      </c>
      <c r="R10" s="20">
        <v>0.27980868990402868</v>
      </c>
      <c r="S10" s="20">
        <v>0.446091958083976</v>
      </c>
      <c r="T10" s="20">
        <v>0.56457689750725293</v>
      </c>
      <c r="U10" s="20">
        <v>0.62416902180858613</v>
      </c>
      <c r="V10" s="20">
        <v>0.657441617012266</v>
      </c>
      <c r="W10" s="20">
        <v>0.64794887755126251</v>
      </c>
      <c r="X10" s="20">
        <v>0.58738374760857059</v>
      </c>
      <c r="Y10" s="20">
        <v>0.4850978375446553</v>
      </c>
      <c r="Z10" s="20">
        <v>0.33272947066396807</v>
      </c>
      <c r="AA10" s="20">
        <v>0.15351015067529561</v>
      </c>
      <c r="AB10" s="20">
        <v>2.758075402331753E-3</v>
      </c>
      <c r="AC10" s="20">
        <v>0</v>
      </c>
      <c r="AD10" s="20">
        <v>0</v>
      </c>
      <c r="AE10" s="20">
        <v>0</v>
      </c>
      <c r="AF10" s="20">
        <v>0</v>
      </c>
    </row>
    <row r="11" spans="1:32" ht="14.25" customHeight="1">
      <c r="A11" s="3" t="s">
        <v>328</v>
      </c>
      <c r="B11" s="30">
        <v>4</v>
      </c>
      <c r="C11" s="88" t="s">
        <v>30</v>
      </c>
      <c r="D11" s="88">
        <v>30</v>
      </c>
      <c r="E11" s="89">
        <f t="shared" si="0"/>
        <v>3.7751470053378542</v>
      </c>
      <c r="F11" s="89">
        <f t="shared" si="1"/>
        <v>113.25441016013562</v>
      </c>
      <c r="G11" s="20" t="s">
        <v>30</v>
      </c>
      <c r="H11" s="20">
        <v>0.15729779188907719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6.9661643383469779E-2</v>
      </c>
      <c r="R11" s="20">
        <v>0.2245359206003408</v>
      </c>
      <c r="S11" s="20">
        <v>0.35829999610072022</v>
      </c>
      <c r="T11" s="20">
        <v>0.46036656610122623</v>
      </c>
      <c r="U11" s="20">
        <v>0.46978201563767208</v>
      </c>
      <c r="V11" s="20">
        <v>0.51524869918056793</v>
      </c>
      <c r="W11" s="20">
        <v>0.53510497469607765</v>
      </c>
      <c r="X11" s="20">
        <v>0.48353117302505311</v>
      </c>
      <c r="Y11" s="20">
        <v>0.38270180137242582</v>
      </c>
      <c r="Z11" s="20">
        <v>0.23853745156798489</v>
      </c>
      <c r="AA11" s="20">
        <v>3.7376763672315981E-2</v>
      </c>
      <c r="AB11" s="20">
        <v>0</v>
      </c>
      <c r="AC11" s="20">
        <v>0</v>
      </c>
      <c r="AD11" s="20">
        <v>0</v>
      </c>
      <c r="AE11" s="20">
        <v>0</v>
      </c>
      <c r="AF11" s="20">
        <v>0</v>
      </c>
    </row>
    <row r="12" spans="1:32" ht="14.25" customHeight="1">
      <c r="A12" s="3" t="s">
        <v>328</v>
      </c>
      <c r="B12" s="30">
        <v>5</v>
      </c>
      <c r="C12" s="88" t="s">
        <v>31</v>
      </c>
      <c r="D12" s="88">
        <v>31</v>
      </c>
      <c r="E12" s="89">
        <f t="shared" si="0"/>
        <v>2.7320265441968234</v>
      </c>
      <c r="F12" s="89">
        <f t="shared" si="1"/>
        <v>84.692822870101523</v>
      </c>
      <c r="G12" s="20" t="s">
        <v>31</v>
      </c>
      <c r="H12" s="20">
        <v>0.1138344393415343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6.6169611012945476E-3</v>
      </c>
      <c r="R12" s="20">
        <v>0.14681186899262999</v>
      </c>
      <c r="S12" s="20">
        <v>0.24667473979275389</v>
      </c>
      <c r="T12" s="20">
        <v>0.33163071527401261</v>
      </c>
      <c r="U12" s="20">
        <v>0.37769632253902458</v>
      </c>
      <c r="V12" s="20">
        <v>0.40813039485358921</v>
      </c>
      <c r="W12" s="20">
        <v>0.39838572545138279</v>
      </c>
      <c r="X12" s="20">
        <v>0.36173402792890008</v>
      </c>
      <c r="Y12" s="20">
        <v>0.27604658723754982</v>
      </c>
      <c r="Z12" s="20">
        <v>0.17829920102568569</v>
      </c>
      <c r="AA12" s="20">
        <v>0</v>
      </c>
      <c r="AB12" s="20">
        <v>0</v>
      </c>
      <c r="AC12" s="20">
        <v>0</v>
      </c>
      <c r="AD12" s="20">
        <v>0</v>
      </c>
      <c r="AE12" s="20">
        <v>0</v>
      </c>
      <c r="AF12" s="20">
        <v>0</v>
      </c>
    </row>
    <row r="13" spans="1:32" ht="14.25" customHeight="1">
      <c r="A13" s="3" t="s">
        <v>328</v>
      </c>
      <c r="B13" s="30">
        <v>6</v>
      </c>
      <c r="C13" s="90" t="s">
        <v>32</v>
      </c>
      <c r="D13" s="90">
        <v>30</v>
      </c>
      <c r="E13" s="91">
        <f t="shared" si="0"/>
        <v>2.3773313335974224</v>
      </c>
      <c r="F13" s="91">
        <f t="shared" si="1"/>
        <v>71.319940007922668</v>
      </c>
      <c r="G13" s="20" t="s">
        <v>32</v>
      </c>
      <c r="H13" s="20">
        <v>9.9055472233225958E-2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3.520773010847233E-4</v>
      </c>
      <c r="R13" s="20">
        <v>0.1131492107404853</v>
      </c>
      <c r="S13" s="20">
        <v>0.20917674458135571</v>
      </c>
      <c r="T13" s="20">
        <v>0.29657536134169682</v>
      </c>
      <c r="U13" s="20">
        <v>0.35297527693492958</v>
      </c>
      <c r="V13" s="20">
        <v>0.38689236706609298</v>
      </c>
      <c r="W13" s="20">
        <v>0.36847146411261089</v>
      </c>
      <c r="X13" s="20">
        <v>0.33678490518663851</v>
      </c>
      <c r="Y13" s="20">
        <v>0.25598962849768808</v>
      </c>
      <c r="Z13" s="20">
        <v>5.6964297834840319E-2</v>
      </c>
      <c r="AA13" s="20">
        <v>0</v>
      </c>
      <c r="AB13" s="20">
        <v>0</v>
      </c>
      <c r="AC13" s="20">
        <v>0</v>
      </c>
      <c r="AD13" s="20">
        <v>0</v>
      </c>
      <c r="AE13" s="20">
        <v>0</v>
      </c>
      <c r="AF13" s="20">
        <v>0</v>
      </c>
    </row>
    <row r="14" spans="1:32" ht="14.25" customHeight="1">
      <c r="A14" s="3" t="s">
        <v>328</v>
      </c>
      <c r="B14" s="30">
        <v>7</v>
      </c>
      <c r="C14" s="90" t="s">
        <v>33</v>
      </c>
      <c r="D14" s="90">
        <v>31</v>
      </c>
      <c r="E14" s="91">
        <f t="shared" si="0"/>
        <v>2.5506336535622487</v>
      </c>
      <c r="F14" s="91">
        <f t="shared" si="1"/>
        <v>79.069643260429714</v>
      </c>
      <c r="G14" s="20" t="s">
        <v>33</v>
      </c>
      <c r="H14" s="20">
        <v>0.10627640223176039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6.8747922783524151E-4</v>
      </c>
      <c r="R14" s="20">
        <v>0.1186933324823448</v>
      </c>
      <c r="S14" s="20">
        <v>0.21442934425599081</v>
      </c>
      <c r="T14" s="20">
        <v>0.30783656145114219</v>
      </c>
      <c r="U14" s="20">
        <v>0.36300323663764239</v>
      </c>
      <c r="V14" s="20">
        <v>0.39410499147934069</v>
      </c>
      <c r="W14" s="20">
        <v>0.37210076498124472</v>
      </c>
      <c r="X14" s="20">
        <v>0.3350459705987478</v>
      </c>
      <c r="Y14" s="20">
        <v>0.25220202735061942</v>
      </c>
      <c r="Z14" s="20">
        <v>0.19252994509734059</v>
      </c>
      <c r="AA14" s="20">
        <v>0</v>
      </c>
      <c r="AB14" s="20">
        <v>0</v>
      </c>
      <c r="AC14" s="20">
        <v>0</v>
      </c>
      <c r="AD14" s="20">
        <v>0</v>
      </c>
      <c r="AE14" s="20">
        <v>0</v>
      </c>
      <c r="AF14" s="20">
        <v>0</v>
      </c>
    </row>
    <row r="15" spans="1:32" ht="14.25" customHeight="1">
      <c r="A15" s="3" t="s">
        <v>328</v>
      </c>
      <c r="B15" s="30">
        <v>8</v>
      </c>
      <c r="C15" s="90" t="s">
        <v>34</v>
      </c>
      <c r="D15" s="90">
        <v>31</v>
      </c>
      <c r="E15" s="91">
        <f t="shared" si="0"/>
        <v>2.9614056269504148</v>
      </c>
      <c r="F15" s="91">
        <f t="shared" si="1"/>
        <v>91.803574435462863</v>
      </c>
      <c r="G15" s="20" t="s">
        <v>34</v>
      </c>
      <c r="H15" s="20">
        <v>0.1233919011229339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2.786470796272579E-2</v>
      </c>
      <c r="R15" s="20">
        <v>0.1597799546537447</v>
      </c>
      <c r="S15" s="20">
        <v>0.27228082376595591</v>
      </c>
      <c r="T15" s="20">
        <v>0.3632413668992891</v>
      </c>
      <c r="U15" s="20">
        <v>0.41285707201714661</v>
      </c>
      <c r="V15" s="20">
        <v>0.43151075839978958</v>
      </c>
      <c r="W15" s="20">
        <v>0.41814322463086018</v>
      </c>
      <c r="X15" s="20">
        <v>0.37986383763454729</v>
      </c>
      <c r="Y15" s="20">
        <v>0.29920737407696091</v>
      </c>
      <c r="Z15" s="20">
        <v>0.18871918758863809</v>
      </c>
      <c r="AA15" s="20">
        <v>7.9373193207559478E-3</v>
      </c>
      <c r="AB15" s="20">
        <v>0</v>
      </c>
      <c r="AC15" s="20">
        <v>0</v>
      </c>
      <c r="AD15" s="20">
        <v>0</v>
      </c>
      <c r="AE15" s="20">
        <v>0</v>
      </c>
      <c r="AF15" s="20">
        <v>0</v>
      </c>
    </row>
    <row r="16" spans="1:32" ht="14.25" customHeight="1">
      <c r="A16" s="3" t="s">
        <v>328</v>
      </c>
      <c r="B16" s="30">
        <v>9</v>
      </c>
      <c r="C16" s="25" t="s">
        <v>35</v>
      </c>
      <c r="D16" s="25">
        <v>30</v>
      </c>
      <c r="E16" s="92">
        <f t="shared" si="0"/>
        <v>3.7891073464264653</v>
      </c>
      <c r="F16" s="92">
        <f t="shared" si="1"/>
        <v>113.67322039279397</v>
      </c>
      <c r="G16" s="20" t="s">
        <v>35</v>
      </c>
      <c r="H16" s="20">
        <v>0.1578794727677694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3.9618841667366121E-3</v>
      </c>
      <c r="Q16" s="20">
        <v>9.6463270790939248E-2</v>
      </c>
      <c r="R16" s="20">
        <v>0.2454458333235926</v>
      </c>
      <c r="S16" s="20">
        <v>0.38012526816845799</v>
      </c>
      <c r="T16" s="20">
        <v>0.47228625623209181</v>
      </c>
      <c r="U16" s="20">
        <v>0.50866044243439767</v>
      </c>
      <c r="V16" s="20">
        <v>0.52094892916906854</v>
      </c>
      <c r="W16" s="20">
        <v>0.49336077573218401</v>
      </c>
      <c r="X16" s="20">
        <v>0.43288502781090149</v>
      </c>
      <c r="Y16" s="20">
        <v>0.34427778787064028</v>
      </c>
      <c r="Z16" s="20">
        <v>0.2055869098136798</v>
      </c>
      <c r="AA16" s="20">
        <v>8.5104960913775715E-2</v>
      </c>
      <c r="AB16" s="20">
        <v>0</v>
      </c>
      <c r="AC16" s="20">
        <v>0</v>
      </c>
      <c r="AD16" s="20">
        <v>0</v>
      </c>
      <c r="AE16" s="20">
        <v>0</v>
      </c>
      <c r="AF16" s="20">
        <v>0</v>
      </c>
    </row>
    <row r="17" spans="1:32" ht="14.25" customHeight="1">
      <c r="A17" s="3" t="s">
        <v>328</v>
      </c>
      <c r="B17" s="30">
        <v>10</v>
      </c>
      <c r="C17" s="25" t="s">
        <v>36</v>
      </c>
      <c r="D17" s="25">
        <v>31</v>
      </c>
      <c r="E17" s="92">
        <f t="shared" si="0"/>
        <v>4.4619366295497089</v>
      </c>
      <c r="F17" s="92">
        <f t="shared" si="1"/>
        <v>138.32003551604097</v>
      </c>
      <c r="G17" s="20" t="s">
        <v>36</v>
      </c>
      <c r="H17" s="20">
        <v>0.1859140262312379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7.8790691174740091E-5</v>
      </c>
      <c r="P17" s="20">
        <v>2.9050350638754729E-2</v>
      </c>
      <c r="Q17" s="20">
        <v>0.16222354629763111</v>
      </c>
      <c r="R17" s="20">
        <v>0.31890379555559523</v>
      </c>
      <c r="S17" s="20">
        <v>0.44276371636185052</v>
      </c>
      <c r="T17" s="20">
        <v>0.53993073736244346</v>
      </c>
      <c r="U17" s="20">
        <v>0.58565674921093314</v>
      </c>
      <c r="V17" s="20">
        <v>0.59612730455746399</v>
      </c>
      <c r="W17" s="20">
        <v>0.55851305877515045</v>
      </c>
      <c r="X17" s="20">
        <v>0.49115620049097702</v>
      </c>
      <c r="Y17" s="20">
        <v>0.3878196899781256</v>
      </c>
      <c r="Z17" s="20">
        <v>0.2419797520546984</v>
      </c>
      <c r="AA17" s="20">
        <v>0.1077329375749104</v>
      </c>
      <c r="AB17" s="20">
        <v>0</v>
      </c>
      <c r="AC17" s="20">
        <v>0</v>
      </c>
      <c r="AD17" s="20">
        <v>0</v>
      </c>
      <c r="AE17" s="20">
        <v>0</v>
      </c>
      <c r="AF17" s="20">
        <v>0</v>
      </c>
    </row>
    <row r="18" spans="1:32" ht="14.25" customHeight="1">
      <c r="A18" s="3" t="s">
        <v>328</v>
      </c>
      <c r="B18" s="30">
        <v>11</v>
      </c>
      <c r="C18" s="25" t="s">
        <v>37</v>
      </c>
      <c r="D18" s="25">
        <v>30</v>
      </c>
      <c r="E18" s="92">
        <f t="shared" si="0"/>
        <v>5.2264332552322488</v>
      </c>
      <c r="F18" s="92">
        <f t="shared" si="1"/>
        <v>156.79299765696746</v>
      </c>
      <c r="G18" s="20" t="s">
        <v>37</v>
      </c>
      <c r="H18" s="20">
        <v>0.21776805230134369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6.9517051448401458E-3</v>
      </c>
      <c r="P18" s="20">
        <v>4.9193059990391072E-2</v>
      </c>
      <c r="Q18" s="20">
        <v>0.20613049011550211</v>
      </c>
      <c r="R18" s="20">
        <v>0.37789735792421242</v>
      </c>
      <c r="S18" s="20">
        <v>0.51706934041179398</v>
      </c>
      <c r="T18" s="20">
        <v>0.61685018083609944</v>
      </c>
      <c r="U18" s="20">
        <v>0.66927404205142427</v>
      </c>
      <c r="V18" s="20">
        <v>0.67331411774726779</v>
      </c>
      <c r="W18" s="20">
        <v>0.64331843580361092</v>
      </c>
      <c r="X18" s="20">
        <v>0.56852313273645894</v>
      </c>
      <c r="Y18" s="20">
        <v>0.45763690228493958</v>
      </c>
      <c r="Z18" s="20">
        <v>0.30354390635414857</v>
      </c>
      <c r="AA18" s="20">
        <v>0.12876931578543249</v>
      </c>
      <c r="AB18" s="20">
        <v>7.961268046127741E-3</v>
      </c>
      <c r="AC18" s="20">
        <v>0</v>
      </c>
      <c r="AD18" s="20">
        <v>0</v>
      </c>
      <c r="AE18" s="20">
        <v>0</v>
      </c>
      <c r="AF18" s="20">
        <v>0</v>
      </c>
    </row>
    <row r="19" spans="1:32" ht="14.25" customHeight="1">
      <c r="A19" s="3" t="s">
        <v>328</v>
      </c>
      <c r="B19" s="30">
        <v>12</v>
      </c>
      <c r="C19" s="86" t="s">
        <v>38</v>
      </c>
      <c r="D19" s="86">
        <v>31</v>
      </c>
      <c r="E19" s="87">
        <f t="shared" si="0"/>
        <v>5.5344680893617628</v>
      </c>
      <c r="F19" s="87">
        <f t="shared" si="1"/>
        <v>171.56851077021466</v>
      </c>
      <c r="G19" s="20" t="s">
        <v>38</v>
      </c>
      <c r="H19" s="20">
        <v>0.23060283705674009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8.9384918865147173E-3</v>
      </c>
      <c r="P19" s="20">
        <v>4.209470359551256E-2</v>
      </c>
      <c r="Q19" s="20">
        <v>0.1925250861579145</v>
      </c>
      <c r="R19" s="20">
        <v>0.37454086697660072</v>
      </c>
      <c r="S19" s="20">
        <v>0.52433010214985509</v>
      </c>
      <c r="T19" s="20">
        <v>0.63308811710331681</v>
      </c>
      <c r="U19" s="20">
        <v>0.69091182930801875</v>
      </c>
      <c r="V19" s="20">
        <v>0.71145909023080145</v>
      </c>
      <c r="W19" s="20">
        <v>0.67957701390770009</v>
      </c>
      <c r="X19" s="20">
        <v>0.61538646101753769</v>
      </c>
      <c r="Y19" s="20">
        <v>0.50643566944370833</v>
      </c>
      <c r="Z19" s="20">
        <v>0.3543074960636996</v>
      </c>
      <c r="AA19" s="20">
        <v>0.175936176038891</v>
      </c>
      <c r="AB19" s="20">
        <v>2.4936985481691029E-2</v>
      </c>
      <c r="AC19" s="20">
        <v>0</v>
      </c>
      <c r="AD19" s="20">
        <v>0</v>
      </c>
      <c r="AE19" s="20">
        <v>0</v>
      </c>
      <c r="AF19" s="20">
        <v>0</v>
      </c>
    </row>
    <row r="20" spans="1:32" ht="14.25" customHeight="1">
      <c r="A20" s="3" t="s">
        <v>329</v>
      </c>
      <c r="B20" s="30" t="s">
        <v>380</v>
      </c>
      <c r="C20" s="3" t="s">
        <v>381</v>
      </c>
      <c r="D20" s="3">
        <v>365</v>
      </c>
      <c r="E20" s="38">
        <f t="shared" si="0"/>
        <v>4.0967448446887254</v>
      </c>
      <c r="F20" s="38">
        <f t="shared" si="1"/>
        <v>1495.3118683113848</v>
      </c>
      <c r="G20" s="20" t="s">
        <v>381</v>
      </c>
      <c r="H20" s="20">
        <v>0.1706977018620302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1.578819288575945E-3</v>
      </c>
      <c r="P20" s="20">
        <v>1.5801299830752472E-2</v>
      </c>
      <c r="Q20" s="20">
        <v>0.10701916439225399</v>
      </c>
      <c r="R20" s="20">
        <v>0.26278303452311791</v>
      </c>
      <c r="S20" s="20">
        <v>0.39195532288283841</v>
      </c>
      <c r="T20" s="20">
        <v>0.48620651873607063</v>
      </c>
      <c r="U20" s="20">
        <v>0.53379397120679262</v>
      </c>
      <c r="V20" s="20">
        <v>0.55428563090712024</v>
      </c>
      <c r="W20" s="20">
        <v>0.53061538593797619</v>
      </c>
      <c r="X20" s="20">
        <v>0.4789050101811097</v>
      </c>
      <c r="Y20" s="20">
        <v>0.38383592880868328</v>
      </c>
      <c r="Z20" s="20">
        <v>0.25532474074407668</v>
      </c>
      <c r="AA20" s="20">
        <v>8.7280100491619259E-2</v>
      </c>
      <c r="AB20" s="20">
        <v>7.3599167577375448E-3</v>
      </c>
      <c r="AC20" s="20">
        <v>0</v>
      </c>
      <c r="AD20" s="20">
        <v>0</v>
      </c>
      <c r="AE20" s="20">
        <v>0</v>
      </c>
      <c r="AF20" s="20">
        <v>0</v>
      </c>
    </row>
    <row r="21" spans="1:32" ht="14.25" customHeight="1">
      <c r="A21" s="3" t="s">
        <v>329</v>
      </c>
      <c r="B21" s="30">
        <v>1</v>
      </c>
      <c r="C21" s="86" t="s">
        <v>27</v>
      </c>
      <c r="D21" s="86">
        <v>31</v>
      </c>
      <c r="E21" s="87">
        <f t="shared" si="0"/>
        <v>5.477094827877786</v>
      </c>
      <c r="F21" s="87">
        <f t="shared" si="1"/>
        <v>169.78993966421137</v>
      </c>
      <c r="G21" s="20" t="s">
        <v>27</v>
      </c>
      <c r="H21" s="20">
        <v>0.22821228449490771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1.4447195872751601E-3</v>
      </c>
      <c r="P21" s="20">
        <v>2.59568708989447E-2</v>
      </c>
      <c r="Q21" s="20">
        <v>0.16005209851059651</v>
      </c>
      <c r="R21" s="20">
        <v>0.34657120062465302</v>
      </c>
      <c r="S21" s="20">
        <v>0.50444063132670747</v>
      </c>
      <c r="T21" s="20">
        <v>0.61507771455808924</v>
      </c>
      <c r="U21" s="20">
        <v>0.68064288272045037</v>
      </c>
      <c r="V21" s="20">
        <v>0.69896054640514715</v>
      </c>
      <c r="W21" s="20">
        <v>0.6801866065770944</v>
      </c>
      <c r="X21" s="20">
        <v>0.62543083062716887</v>
      </c>
      <c r="Y21" s="20">
        <v>0.52659312808502801</v>
      </c>
      <c r="Z21" s="20">
        <v>0.37975896782774482</v>
      </c>
      <c r="AA21" s="20">
        <v>0.19780017634888661</v>
      </c>
      <c r="AB21" s="20">
        <v>3.4178453779999791E-2</v>
      </c>
      <c r="AC21" s="20">
        <v>0</v>
      </c>
      <c r="AD21" s="20">
        <v>0</v>
      </c>
      <c r="AE21" s="20">
        <v>0</v>
      </c>
      <c r="AF21" s="20">
        <v>0</v>
      </c>
    </row>
    <row r="22" spans="1:32" ht="14.25" customHeight="1">
      <c r="A22" s="3" t="s">
        <v>329</v>
      </c>
      <c r="B22" s="30">
        <v>2</v>
      </c>
      <c r="C22" s="86" t="s">
        <v>28</v>
      </c>
      <c r="D22" s="86">
        <v>28</v>
      </c>
      <c r="E22" s="87">
        <f t="shared" si="0"/>
        <v>5.3240391699080822</v>
      </c>
      <c r="F22" s="87">
        <f t="shared" si="1"/>
        <v>149.0730967574263</v>
      </c>
      <c r="G22" s="20" t="s">
        <v>28</v>
      </c>
      <c r="H22" s="20">
        <v>0.22183496541283679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1.543145717840836E-2</v>
      </c>
      <c r="Q22" s="20">
        <v>0.12706839544689061</v>
      </c>
      <c r="R22" s="20">
        <v>0.31381883210422012</v>
      </c>
      <c r="S22" s="20">
        <v>0.47482471115819458</v>
      </c>
      <c r="T22" s="20">
        <v>0.59097089495148369</v>
      </c>
      <c r="U22" s="20">
        <v>0.66764562817293271</v>
      </c>
      <c r="V22" s="20">
        <v>0.70165092185149436</v>
      </c>
      <c r="W22" s="20">
        <v>0.68097303822422961</v>
      </c>
      <c r="X22" s="20">
        <v>0.62760462492873625</v>
      </c>
      <c r="Y22" s="20">
        <v>0.52640864958087352</v>
      </c>
      <c r="Z22" s="20">
        <v>0.37964597194894778</v>
      </c>
      <c r="AA22" s="20">
        <v>0.1920497644608663</v>
      </c>
      <c r="AB22" s="20">
        <v>2.5946279900803851E-2</v>
      </c>
      <c r="AC22" s="20">
        <v>0</v>
      </c>
      <c r="AD22" s="20">
        <v>0</v>
      </c>
      <c r="AE22" s="20">
        <v>0</v>
      </c>
      <c r="AF22" s="20">
        <v>0</v>
      </c>
    </row>
    <row r="23" spans="1:32" ht="14.25" customHeight="1">
      <c r="A23" s="3" t="s">
        <v>329</v>
      </c>
      <c r="B23" s="30">
        <v>3</v>
      </c>
      <c r="C23" s="88" t="s">
        <v>29</v>
      </c>
      <c r="D23" s="88">
        <v>31</v>
      </c>
      <c r="E23" s="89">
        <f t="shared" si="0"/>
        <v>4.8610305698294933</v>
      </c>
      <c r="F23" s="89">
        <f t="shared" si="1"/>
        <v>150.69194766471429</v>
      </c>
      <c r="G23" s="20" t="s">
        <v>29</v>
      </c>
      <c r="H23" s="20">
        <v>0.20254294040956219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3.3582031631325128E-3</v>
      </c>
      <c r="Q23" s="20">
        <v>0.1097549130487256</v>
      </c>
      <c r="R23" s="20">
        <v>0.28941491565902122</v>
      </c>
      <c r="S23" s="20">
        <v>0.44219284575455109</v>
      </c>
      <c r="T23" s="20">
        <v>0.56177253132607818</v>
      </c>
      <c r="U23" s="20">
        <v>0.62880446800203149</v>
      </c>
      <c r="V23" s="20">
        <v>0.65786481813841002</v>
      </c>
      <c r="W23" s="20">
        <v>0.63748083593712312</v>
      </c>
      <c r="X23" s="20">
        <v>0.58145289584520854</v>
      </c>
      <c r="Y23" s="20">
        <v>0.47834815227645872</v>
      </c>
      <c r="Z23" s="20">
        <v>0.326189781197811</v>
      </c>
      <c r="AA23" s="20">
        <v>0.14291620625268589</v>
      </c>
      <c r="AB23" s="20">
        <v>1.480003228256449E-3</v>
      </c>
      <c r="AC23" s="20">
        <v>0</v>
      </c>
      <c r="AD23" s="20">
        <v>0</v>
      </c>
      <c r="AE23" s="20">
        <v>0</v>
      </c>
      <c r="AF23" s="20">
        <v>0</v>
      </c>
    </row>
    <row r="24" spans="1:32" ht="14.25" customHeight="1">
      <c r="A24" s="3" t="s">
        <v>329</v>
      </c>
      <c r="B24" s="30">
        <v>4</v>
      </c>
      <c r="C24" s="88" t="s">
        <v>30</v>
      </c>
      <c r="D24" s="88">
        <v>30</v>
      </c>
      <c r="E24" s="89">
        <f t="shared" si="0"/>
        <v>3.8609310672061619</v>
      </c>
      <c r="F24" s="89">
        <f t="shared" si="1"/>
        <v>115.82793201618486</v>
      </c>
      <c r="G24" s="20" t="s">
        <v>30</v>
      </c>
      <c r="H24" s="20">
        <v>0.16087212780025681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8.3984619918450354E-2</v>
      </c>
      <c r="R24" s="20">
        <v>0.2423834989912301</v>
      </c>
      <c r="S24" s="20">
        <v>0.37130200089325449</v>
      </c>
      <c r="T24" s="20">
        <v>0.47526799221136418</v>
      </c>
      <c r="U24" s="20">
        <v>0.51031294093092905</v>
      </c>
      <c r="V24" s="20">
        <v>0.54242304862416357</v>
      </c>
      <c r="W24" s="20">
        <v>0.52460341513560016</v>
      </c>
      <c r="X24" s="20">
        <v>0.46611425552314201</v>
      </c>
      <c r="Y24" s="20">
        <v>0.37319611028466021</v>
      </c>
      <c r="Z24" s="20">
        <v>0.22735588168472209</v>
      </c>
      <c r="AA24" s="20">
        <v>4.3987303008645721E-2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</row>
    <row r="25" spans="1:32" ht="14.25" customHeight="1">
      <c r="A25" s="3" t="s">
        <v>329</v>
      </c>
      <c r="B25" s="30">
        <v>5</v>
      </c>
      <c r="C25" s="88" t="s">
        <v>31</v>
      </c>
      <c r="D25" s="88">
        <v>31</v>
      </c>
      <c r="E25" s="89">
        <f t="shared" si="0"/>
        <v>2.8392652098522158</v>
      </c>
      <c r="F25" s="89">
        <f t="shared" si="1"/>
        <v>88.017221505418689</v>
      </c>
      <c r="G25" s="20" t="s">
        <v>31</v>
      </c>
      <c r="H25" s="20">
        <v>0.1183027170771757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4.3318959055939257E-2</v>
      </c>
      <c r="R25" s="20">
        <v>0.16779243490283</v>
      </c>
      <c r="S25" s="20">
        <v>0.27566681822748512</v>
      </c>
      <c r="T25" s="20">
        <v>0.34916758556423272</v>
      </c>
      <c r="U25" s="20">
        <v>0.40027812431168758</v>
      </c>
      <c r="V25" s="20">
        <v>0.41401942694820448</v>
      </c>
      <c r="W25" s="20">
        <v>0.3876844255879377</v>
      </c>
      <c r="X25" s="20">
        <v>0.35945937390745342</v>
      </c>
      <c r="Y25" s="20">
        <v>0.26803107394083447</v>
      </c>
      <c r="Z25" s="20">
        <v>0.1738469874056108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</row>
    <row r="26" spans="1:32" ht="14.25" customHeight="1">
      <c r="A26" s="3" t="s">
        <v>329</v>
      </c>
      <c r="B26" s="30">
        <v>6</v>
      </c>
      <c r="C26" s="90" t="s">
        <v>32</v>
      </c>
      <c r="D26" s="90">
        <v>30</v>
      </c>
      <c r="E26" s="91">
        <f t="shared" si="0"/>
        <v>2.5168239854296903</v>
      </c>
      <c r="F26" s="91">
        <f t="shared" si="1"/>
        <v>75.504719562890713</v>
      </c>
      <c r="G26" s="20" t="s">
        <v>32</v>
      </c>
      <c r="H26" s="20">
        <v>0.1048676660595704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8.9801948306172496E-4</v>
      </c>
      <c r="R26" s="20">
        <v>0.13542632864766099</v>
      </c>
      <c r="S26" s="20">
        <v>0.23818332040417439</v>
      </c>
      <c r="T26" s="20">
        <v>0.31475396489062168</v>
      </c>
      <c r="U26" s="20">
        <v>0.36498751652881412</v>
      </c>
      <c r="V26" s="20">
        <v>0.38914664753691641</v>
      </c>
      <c r="W26" s="20">
        <v>0.35985450025890331</v>
      </c>
      <c r="X26" s="20">
        <v>0.32452205745628449</v>
      </c>
      <c r="Y26" s="20">
        <v>0.24404910355036979</v>
      </c>
      <c r="Z26" s="20">
        <v>0.14500252667288371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</row>
    <row r="27" spans="1:32" ht="14.25" customHeight="1">
      <c r="A27" s="3" t="s">
        <v>329</v>
      </c>
      <c r="B27" s="30">
        <v>7</v>
      </c>
      <c r="C27" s="90" t="s">
        <v>33</v>
      </c>
      <c r="D27" s="90">
        <v>31</v>
      </c>
      <c r="E27" s="91">
        <f t="shared" si="0"/>
        <v>2.5662737958649697</v>
      </c>
      <c r="F27" s="91">
        <f t="shared" si="1"/>
        <v>79.554487671814059</v>
      </c>
      <c r="G27" s="20" t="s">
        <v>33</v>
      </c>
      <c r="H27" s="20">
        <v>0.1069280748277071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5.2429507164502486E-3</v>
      </c>
      <c r="R27" s="20">
        <v>0.13681750893345759</v>
      </c>
      <c r="S27" s="20">
        <v>0.24134133473844219</v>
      </c>
      <c r="T27" s="20">
        <v>0.31865498420374871</v>
      </c>
      <c r="U27" s="20">
        <v>0.36210140903775029</v>
      </c>
      <c r="V27" s="20">
        <v>0.37782986732976892</v>
      </c>
      <c r="W27" s="20">
        <v>0.36292381773351268</v>
      </c>
      <c r="X27" s="20">
        <v>0.32368630077797722</v>
      </c>
      <c r="Y27" s="20">
        <v>0.24809513087347601</v>
      </c>
      <c r="Z27" s="20">
        <v>0.189580491520386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</row>
    <row r="28" spans="1:32" ht="14.25" customHeight="1">
      <c r="A28" s="3" t="s">
        <v>329</v>
      </c>
      <c r="B28" s="30">
        <v>8</v>
      </c>
      <c r="C28" s="90" t="s">
        <v>34</v>
      </c>
      <c r="D28" s="90">
        <v>31</v>
      </c>
      <c r="E28" s="91">
        <f t="shared" si="0"/>
        <v>2.910332907448872</v>
      </c>
      <c r="F28" s="91">
        <f t="shared" si="1"/>
        <v>90.220320130915027</v>
      </c>
      <c r="G28" s="20" t="s">
        <v>34</v>
      </c>
      <c r="H28" s="20">
        <v>0.121263871143703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4.8957925608712392E-2</v>
      </c>
      <c r="R28" s="20">
        <v>0.17541444826718219</v>
      </c>
      <c r="S28" s="20">
        <v>0.2823092133584319</v>
      </c>
      <c r="T28" s="20">
        <v>0.36664623199153129</v>
      </c>
      <c r="U28" s="20">
        <v>0.38733561844877518</v>
      </c>
      <c r="V28" s="20">
        <v>0.40536512890513759</v>
      </c>
      <c r="W28" s="20">
        <v>0.3984597207688958</v>
      </c>
      <c r="X28" s="20">
        <v>0.36327952878156761</v>
      </c>
      <c r="Y28" s="20">
        <v>0.28040988124507987</v>
      </c>
      <c r="Z28" s="20">
        <v>0.17936159286017761</v>
      </c>
      <c r="AA28" s="20">
        <v>2.2793617213380541E-2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</row>
    <row r="29" spans="1:32" ht="14.25" customHeight="1">
      <c r="A29" s="3" t="s">
        <v>329</v>
      </c>
      <c r="B29" s="30">
        <v>9</v>
      </c>
      <c r="C29" s="25" t="s">
        <v>35</v>
      </c>
      <c r="D29" s="25">
        <v>30</v>
      </c>
      <c r="E29" s="92">
        <f t="shared" si="0"/>
        <v>3.755847686219802</v>
      </c>
      <c r="F29" s="92">
        <f t="shared" si="1"/>
        <v>112.67543058659406</v>
      </c>
      <c r="G29" s="20" t="s">
        <v>35</v>
      </c>
      <c r="H29" s="20">
        <v>0.15649365359249179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5.5143200286657448E-3</v>
      </c>
      <c r="Q29" s="20">
        <v>0.1101724194331391</v>
      </c>
      <c r="R29" s="20">
        <v>0.25348290042989841</v>
      </c>
      <c r="S29" s="20">
        <v>0.37670648305296722</v>
      </c>
      <c r="T29" s="20">
        <v>0.46500578977088219</v>
      </c>
      <c r="U29" s="20">
        <v>0.47285809652631849</v>
      </c>
      <c r="V29" s="20">
        <v>0.51464042348905503</v>
      </c>
      <c r="W29" s="20">
        <v>0.48752716801221252</v>
      </c>
      <c r="X29" s="20">
        <v>0.43869002259737577</v>
      </c>
      <c r="Y29" s="20">
        <v>0.34520787783264162</v>
      </c>
      <c r="Z29" s="20">
        <v>0.20813489249604361</v>
      </c>
      <c r="AA29" s="20">
        <v>7.7907292550602456E-2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</row>
    <row r="30" spans="1:32" ht="14.25" customHeight="1">
      <c r="A30" s="3" t="s">
        <v>329</v>
      </c>
      <c r="B30" s="30">
        <v>10</v>
      </c>
      <c r="C30" s="25" t="s">
        <v>36</v>
      </c>
      <c r="D30" s="25">
        <v>31</v>
      </c>
      <c r="E30" s="92">
        <f t="shared" si="0"/>
        <v>4.4445465176964509</v>
      </c>
      <c r="F30" s="92">
        <f t="shared" si="1"/>
        <v>137.78094204858999</v>
      </c>
      <c r="G30" s="20" t="s">
        <v>36</v>
      </c>
      <c r="H30" s="20">
        <v>0.18518943823735209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1.4264836874178889E-4</v>
      </c>
      <c r="P30" s="20">
        <v>3.5443066172578343E-2</v>
      </c>
      <c r="Q30" s="20">
        <v>0.17228970805259761</v>
      </c>
      <c r="R30" s="20">
        <v>0.32454121524142671</v>
      </c>
      <c r="S30" s="20">
        <v>0.45375466930142289</v>
      </c>
      <c r="T30" s="20">
        <v>0.53861510258634859</v>
      </c>
      <c r="U30" s="20">
        <v>0.5873006857293197</v>
      </c>
      <c r="V30" s="20">
        <v>0.5878209921990345</v>
      </c>
      <c r="W30" s="20">
        <v>0.54811541907742067</v>
      </c>
      <c r="X30" s="20">
        <v>0.48464452912365541</v>
      </c>
      <c r="Y30" s="20">
        <v>0.38277080399630958</v>
      </c>
      <c r="Z30" s="20">
        <v>0.23196382760773279</v>
      </c>
      <c r="AA30" s="20">
        <v>9.714385023986237E-2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</row>
    <row r="31" spans="1:32" ht="14.25" customHeight="1">
      <c r="A31" s="3" t="s">
        <v>329</v>
      </c>
      <c r="B31" s="30">
        <v>11</v>
      </c>
      <c r="C31" s="25" t="s">
        <v>37</v>
      </c>
      <c r="D31" s="25">
        <v>30</v>
      </c>
      <c r="E31" s="92">
        <f t="shared" si="0"/>
        <v>5.1785111042313909</v>
      </c>
      <c r="F31" s="92">
        <f t="shared" si="1"/>
        <v>155.35533312694173</v>
      </c>
      <c r="G31" s="20" t="s">
        <v>37</v>
      </c>
      <c r="H31" s="20">
        <v>0.21577129600964129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7.6473955811448861E-3</v>
      </c>
      <c r="P31" s="20">
        <v>5.6187190200421462E-2</v>
      </c>
      <c r="Q31" s="20">
        <v>0.21831741180970679</v>
      </c>
      <c r="R31" s="20">
        <v>0.38694859123877012</v>
      </c>
      <c r="S31" s="20">
        <v>0.51615076981178476</v>
      </c>
      <c r="T31" s="20">
        <v>0.61295577218500341</v>
      </c>
      <c r="U31" s="20">
        <v>0.66397393243599589</v>
      </c>
      <c r="V31" s="20">
        <v>0.67007068772216527</v>
      </c>
      <c r="W31" s="20">
        <v>0.63445958067324371</v>
      </c>
      <c r="X31" s="20">
        <v>0.55729659523218755</v>
      </c>
      <c r="Y31" s="20">
        <v>0.44749154737271268</v>
      </c>
      <c r="Z31" s="20">
        <v>0.28710837637202269</v>
      </c>
      <c r="AA31" s="20">
        <v>0.11298021117734609</v>
      </c>
      <c r="AB31" s="20">
        <v>6.9230424188859658E-3</v>
      </c>
      <c r="AC31" s="20">
        <v>0</v>
      </c>
      <c r="AD31" s="20">
        <v>0</v>
      </c>
      <c r="AE31" s="20">
        <v>0</v>
      </c>
      <c r="AF31" s="20">
        <v>0</v>
      </c>
    </row>
    <row r="32" spans="1:32" ht="14.25" customHeight="1">
      <c r="A32" s="3" t="s">
        <v>329</v>
      </c>
      <c r="B32" s="30">
        <v>12</v>
      </c>
      <c r="C32" s="86" t="s">
        <v>38</v>
      </c>
      <c r="D32" s="86">
        <v>31</v>
      </c>
      <c r="E32" s="87">
        <f t="shared" si="0"/>
        <v>5.426241294699782</v>
      </c>
      <c r="F32" s="87">
        <f t="shared" si="1"/>
        <v>168.21348013569323</v>
      </c>
      <c r="G32" s="20" t="s">
        <v>38</v>
      </c>
      <c r="H32" s="20">
        <v>0.22609338727915759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9.7110679257494982E-3</v>
      </c>
      <c r="P32" s="20">
        <v>4.7724490326878498E-2</v>
      </c>
      <c r="Q32" s="20">
        <v>0.20417255162277781</v>
      </c>
      <c r="R32" s="20">
        <v>0.38078453923706362</v>
      </c>
      <c r="S32" s="20">
        <v>0.52659107656664417</v>
      </c>
      <c r="T32" s="20">
        <v>0.62558966059346321</v>
      </c>
      <c r="U32" s="20">
        <v>0.6792863516365063</v>
      </c>
      <c r="V32" s="20">
        <v>0.69163506173594524</v>
      </c>
      <c r="W32" s="20">
        <v>0.66511610326954163</v>
      </c>
      <c r="X32" s="20">
        <v>0.59467910737255991</v>
      </c>
      <c r="Y32" s="20">
        <v>0.48542968666575548</v>
      </c>
      <c r="Z32" s="20">
        <v>0.33594759133483709</v>
      </c>
      <c r="AA32" s="20">
        <v>0.1597827846471549</v>
      </c>
      <c r="AB32" s="20">
        <v>1.9791221764904471E-2</v>
      </c>
      <c r="AC32" s="20">
        <v>0</v>
      </c>
      <c r="AD32" s="20">
        <v>0</v>
      </c>
      <c r="AE32" s="20">
        <v>0</v>
      </c>
      <c r="AF32" s="20">
        <v>0</v>
      </c>
    </row>
    <row r="33" spans="1:32" ht="14.25" customHeight="1">
      <c r="A33" s="3" t="s">
        <v>330</v>
      </c>
      <c r="B33" s="30" t="s">
        <v>380</v>
      </c>
      <c r="C33" s="3" t="s">
        <v>381</v>
      </c>
      <c r="D33" s="3">
        <v>365</v>
      </c>
      <c r="E33" s="38">
        <f t="shared" si="0"/>
        <v>4.0690324670658713</v>
      </c>
      <c r="F33" s="38">
        <f t="shared" si="1"/>
        <v>1485.196850479043</v>
      </c>
      <c r="G33" s="20" t="s">
        <v>381</v>
      </c>
      <c r="H33" s="20">
        <v>0.16954301946107789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1.6152425058542209E-3</v>
      </c>
      <c r="P33" s="20">
        <v>1.55853438185765E-2</v>
      </c>
      <c r="Q33" s="20">
        <v>0.1037913702962959</v>
      </c>
      <c r="R33" s="20">
        <v>0.25708764698268322</v>
      </c>
      <c r="S33" s="20">
        <v>0.38404638408966441</v>
      </c>
      <c r="T33" s="20">
        <v>0.4795160853453404</v>
      </c>
      <c r="U33" s="20">
        <v>0.52408432771376268</v>
      </c>
      <c r="V33" s="20">
        <v>0.54789389968091295</v>
      </c>
      <c r="W33" s="20">
        <v>0.53086420312275351</v>
      </c>
      <c r="X33" s="20">
        <v>0.48002971648447029</v>
      </c>
      <c r="Y33" s="20">
        <v>0.38624729638139482</v>
      </c>
      <c r="Z33" s="20">
        <v>0.25923706547833142</v>
      </c>
      <c r="AA33" s="20">
        <v>9.0958027485208925E-2</v>
      </c>
      <c r="AB33" s="20">
        <v>8.0758576806215752E-3</v>
      </c>
      <c r="AC33" s="20">
        <v>0</v>
      </c>
      <c r="AD33" s="20">
        <v>0</v>
      </c>
      <c r="AE33" s="20">
        <v>0</v>
      </c>
      <c r="AF33" s="20">
        <v>0</v>
      </c>
    </row>
    <row r="34" spans="1:32" ht="14.25" customHeight="1">
      <c r="A34" s="3" t="s">
        <v>330</v>
      </c>
      <c r="B34" s="30">
        <v>1</v>
      </c>
      <c r="C34" s="86" t="s">
        <v>27</v>
      </c>
      <c r="D34" s="86">
        <v>31</v>
      </c>
      <c r="E34" s="87">
        <f t="shared" si="0"/>
        <v>5.4908770327148844</v>
      </c>
      <c r="F34" s="87">
        <f t="shared" si="1"/>
        <v>170.21718801416142</v>
      </c>
      <c r="G34" s="20" t="s">
        <v>27</v>
      </c>
      <c r="H34" s="20">
        <v>0.22878654302978679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1.5006304575988639E-3</v>
      </c>
      <c r="P34" s="20">
        <v>2.7189013801895149E-2</v>
      </c>
      <c r="Q34" s="20">
        <v>0.1546954331353497</v>
      </c>
      <c r="R34" s="20">
        <v>0.33955973894627017</v>
      </c>
      <c r="S34" s="20">
        <v>0.49652925556475752</v>
      </c>
      <c r="T34" s="20">
        <v>0.61404293769196439</v>
      </c>
      <c r="U34" s="20">
        <v>0.68089727311347492</v>
      </c>
      <c r="V34" s="20">
        <v>0.70359524035550947</v>
      </c>
      <c r="W34" s="20">
        <v>0.68531339219759491</v>
      </c>
      <c r="X34" s="20">
        <v>0.63254046381468088</v>
      </c>
      <c r="Y34" s="20">
        <v>0.53119682856861639</v>
      </c>
      <c r="Z34" s="20">
        <v>0.38407788141833238</v>
      </c>
      <c r="AA34" s="20">
        <v>0.20214600162330101</v>
      </c>
      <c r="AB34" s="20">
        <v>3.7592942025537292E-2</v>
      </c>
      <c r="AC34" s="20">
        <v>0</v>
      </c>
      <c r="AD34" s="20">
        <v>0</v>
      </c>
      <c r="AE34" s="20">
        <v>0</v>
      </c>
      <c r="AF34" s="20">
        <v>0</v>
      </c>
    </row>
    <row r="35" spans="1:32" ht="14.25" customHeight="1">
      <c r="A35" s="3" t="s">
        <v>330</v>
      </c>
      <c r="B35" s="30">
        <v>2</v>
      </c>
      <c r="C35" s="86" t="s">
        <v>28</v>
      </c>
      <c r="D35" s="86">
        <v>28</v>
      </c>
      <c r="E35" s="87">
        <f t="shared" si="0"/>
        <v>5.3290569726222126</v>
      </c>
      <c r="F35" s="87">
        <f t="shared" si="1"/>
        <v>149.21359523342196</v>
      </c>
      <c r="G35" s="20" t="s">
        <v>28</v>
      </c>
      <c r="H35" s="20">
        <v>0.2220440405259255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1.606576007630512E-2</v>
      </c>
      <c r="Q35" s="20">
        <v>0.12383179606514561</v>
      </c>
      <c r="R35" s="20">
        <v>0.30971932842735289</v>
      </c>
      <c r="S35" s="20">
        <v>0.4674974964044879</v>
      </c>
      <c r="T35" s="20">
        <v>0.58618298876382458</v>
      </c>
      <c r="U35" s="20">
        <v>0.66753272473089786</v>
      </c>
      <c r="V35" s="20">
        <v>0.70009325302867331</v>
      </c>
      <c r="W35" s="20">
        <v>0.68374948726485951</v>
      </c>
      <c r="X35" s="20">
        <v>0.62781416371972232</v>
      </c>
      <c r="Y35" s="20">
        <v>0.53378115677619031</v>
      </c>
      <c r="Z35" s="20">
        <v>0.38707296529226343</v>
      </c>
      <c r="AA35" s="20">
        <v>0.1972183171872956</v>
      </c>
      <c r="AB35" s="20">
        <v>2.849753488519402E-2</v>
      </c>
      <c r="AC35" s="20">
        <v>0</v>
      </c>
      <c r="AD35" s="20">
        <v>0</v>
      </c>
      <c r="AE35" s="20">
        <v>0</v>
      </c>
      <c r="AF35" s="20">
        <v>0</v>
      </c>
    </row>
    <row r="36" spans="1:32" ht="14.25" customHeight="1">
      <c r="A36" s="3" t="s">
        <v>330</v>
      </c>
      <c r="B36" s="30">
        <v>3</v>
      </c>
      <c r="C36" s="88" t="s">
        <v>29</v>
      </c>
      <c r="D36" s="88">
        <v>31</v>
      </c>
      <c r="E36" s="89">
        <f t="shared" si="0"/>
        <v>4.8275482161365302</v>
      </c>
      <c r="F36" s="89">
        <f t="shared" si="1"/>
        <v>149.65399470023243</v>
      </c>
      <c r="G36" s="20" t="s">
        <v>29</v>
      </c>
      <c r="H36" s="20">
        <v>0.20114784233902211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3.5771493233328279E-3</v>
      </c>
      <c r="Q36" s="20">
        <v>0.10545720052382571</v>
      </c>
      <c r="R36" s="20">
        <v>0.28060829181143482</v>
      </c>
      <c r="S36" s="20">
        <v>0.43742505089531558</v>
      </c>
      <c r="T36" s="20">
        <v>0.55508577782272017</v>
      </c>
      <c r="U36" s="20">
        <v>0.6185457599913633</v>
      </c>
      <c r="V36" s="20">
        <v>0.65267932722847255</v>
      </c>
      <c r="W36" s="20">
        <v>0.63966400107534327</v>
      </c>
      <c r="X36" s="20">
        <v>0.5782940875434206</v>
      </c>
      <c r="Y36" s="20">
        <v>0.4778246292918133</v>
      </c>
      <c r="Z36" s="20">
        <v>0.32928527419748183</v>
      </c>
      <c r="AA36" s="20">
        <v>0.14733488467969319</v>
      </c>
      <c r="AB36" s="20">
        <v>1.766781752313349E-3</v>
      </c>
      <c r="AC36" s="20">
        <v>0</v>
      </c>
      <c r="AD36" s="20">
        <v>0</v>
      </c>
      <c r="AE36" s="20">
        <v>0</v>
      </c>
      <c r="AF36" s="20">
        <v>0</v>
      </c>
    </row>
    <row r="37" spans="1:32" ht="14.25" customHeight="1">
      <c r="A37" s="3" t="s">
        <v>330</v>
      </c>
      <c r="B37" s="30">
        <v>4</v>
      </c>
      <c r="C37" s="88" t="s">
        <v>30</v>
      </c>
      <c r="D37" s="88">
        <v>30</v>
      </c>
      <c r="E37" s="89">
        <f t="shared" si="0"/>
        <v>3.774241472440548</v>
      </c>
      <c r="F37" s="89">
        <f t="shared" si="1"/>
        <v>113.22724417321643</v>
      </c>
      <c r="G37" s="20" t="s">
        <v>30</v>
      </c>
      <c r="H37" s="20">
        <v>0.15726006135168949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8.0490668539784899E-2</v>
      </c>
      <c r="R37" s="20">
        <v>0.23360930260220331</v>
      </c>
      <c r="S37" s="20">
        <v>0.36086355968971429</v>
      </c>
      <c r="T37" s="20">
        <v>0.46836891180203999</v>
      </c>
      <c r="U37" s="20">
        <v>0.47444150084516568</v>
      </c>
      <c r="V37" s="20">
        <v>0.52563547993406001</v>
      </c>
      <c r="W37" s="20">
        <v>0.51642499526341668</v>
      </c>
      <c r="X37" s="20">
        <v>0.46257680784775468</v>
      </c>
      <c r="Y37" s="20">
        <v>0.37126365374524739</v>
      </c>
      <c r="Z37" s="20">
        <v>0.23131511405912131</v>
      </c>
      <c r="AA37" s="20">
        <v>4.9251478112039053E-2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</row>
    <row r="38" spans="1:32" ht="14.25" customHeight="1">
      <c r="A38" s="3" t="s">
        <v>330</v>
      </c>
      <c r="B38" s="30">
        <v>5</v>
      </c>
      <c r="C38" s="88" t="s">
        <v>31</v>
      </c>
      <c r="D38" s="88">
        <v>31</v>
      </c>
      <c r="E38" s="89">
        <f t="shared" si="0"/>
        <v>2.7885312595608176</v>
      </c>
      <c r="F38" s="89">
        <f t="shared" si="1"/>
        <v>86.44446904638535</v>
      </c>
      <c r="G38" s="20" t="s">
        <v>31</v>
      </c>
      <c r="H38" s="20">
        <v>0.1161888024817007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4.1021527911505817E-2</v>
      </c>
      <c r="R38" s="20">
        <v>0.16384807170825949</v>
      </c>
      <c r="S38" s="20">
        <v>0.26561060246037599</v>
      </c>
      <c r="T38" s="20">
        <v>0.34475594404729781</v>
      </c>
      <c r="U38" s="20">
        <v>0.38518974234301112</v>
      </c>
      <c r="V38" s="20">
        <v>0.40381913417579118</v>
      </c>
      <c r="W38" s="20">
        <v>0.38429870931108029</v>
      </c>
      <c r="X38" s="20">
        <v>0.35499663393217379</v>
      </c>
      <c r="Y38" s="20">
        <v>0.26977302546844562</v>
      </c>
      <c r="Z38" s="20">
        <v>0.17521786820287619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</row>
    <row r="39" spans="1:32" ht="14.25" customHeight="1">
      <c r="A39" s="3" t="s">
        <v>330</v>
      </c>
      <c r="B39" s="30">
        <v>6</v>
      </c>
      <c r="C39" s="90" t="s">
        <v>32</v>
      </c>
      <c r="D39" s="90">
        <v>30</v>
      </c>
      <c r="E39" s="91">
        <f t="shared" si="0"/>
        <v>2.4437536598393055</v>
      </c>
      <c r="F39" s="91">
        <f t="shared" si="1"/>
        <v>73.312609795179171</v>
      </c>
      <c r="G39" s="20" t="s">
        <v>32</v>
      </c>
      <c r="H39" s="20">
        <v>0.10182306915997109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1.133243669924496E-3</v>
      </c>
      <c r="R39" s="20">
        <v>0.13288712163941069</v>
      </c>
      <c r="S39" s="20">
        <v>0.22731195016176239</v>
      </c>
      <c r="T39" s="20">
        <v>0.30231542184056648</v>
      </c>
      <c r="U39" s="20">
        <v>0.348464678546276</v>
      </c>
      <c r="V39" s="20">
        <v>0.3715581806400175</v>
      </c>
      <c r="W39" s="20">
        <v>0.34927724506755642</v>
      </c>
      <c r="X39" s="20">
        <v>0.32287097692900563</v>
      </c>
      <c r="Y39" s="20">
        <v>0.24300487354105749</v>
      </c>
      <c r="Z39" s="20">
        <v>0.14492996780372869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</row>
    <row r="40" spans="1:32" ht="14.25" customHeight="1">
      <c r="A40" s="3" t="s">
        <v>330</v>
      </c>
      <c r="B40" s="30">
        <v>7</v>
      </c>
      <c r="C40" s="90" t="s">
        <v>33</v>
      </c>
      <c r="D40" s="90">
        <v>31</v>
      </c>
      <c r="E40" s="91">
        <f t="shared" si="0"/>
        <v>2.5081798925865746</v>
      </c>
      <c r="F40" s="91">
        <f t="shared" si="1"/>
        <v>77.753576670183818</v>
      </c>
      <c r="G40" s="20" t="s">
        <v>33</v>
      </c>
      <c r="H40" s="20">
        <v>0.10450749552444059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1.3443200998758461E-3</v>
      </c>
      <c r="R40" s="20">
        <v>0.13079447690771701</v>
      </c>
      <c r="S40" s="20">
        <v>0.2347864691664564</v>
      </c>
      <c r="T40" s="20">
        <v>0.30528222690160861</v>
      </c>
      <c r="U40" s="20">
        <v>0.34654619210479859</v>
      </c>
      <c r="V40" s="20">
        <v>0.36636231950264109</v>
      </c>
      <c r="W40" s="20">
        <v>0.35869268272129179</v>
      </c>
      <c r="X40" s="20">
        <v>0.32105348334914913</v>
      </c>
      <c r="Y40" s="20">
        <v>0.25117597183873919</v>
      </c>
      <c r="Z40" s="20">
        <v>0.1921417499942972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</row>
    <row r="41" spans="1:32" ht="14.25" customHeight="1">
      <c r="A41" s="3" t="s">
        <v>330</v>
      </c>
      <c r="B41" s="30">
        <v>8</v>
      </c>
      <c r="C41" s="90" t="s">
        <v>34</v>
      </c>
      <c r="D41" s="90">
        <v>31</v>
      </c>
      <c r="E41" s="91">
        <f t="shared" si="0"/>
        <v>2.8838437715010641</v>
      </c>
      <c r="F41" s="91">
        <f t="shared" si="1"/>
        <v>89.399156916532988</v>
      </c>
      <c r="G41" s="20" t="s">
        <v>34</v>
      </c>
      <c r="H41" s="20">
        <v>0.1201601571458777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4.9424844636909777E-2</v>
      </c>
      <c r="R41" s="20">
        <v>0.17262059582279979</v>
      </c>
      <c r="S41" s="20">
        <v>0.27443428563890082</v>
      </c>
      <c r="T41" s="20">
        <v>0.35933619779771298</v>
      </c>
      <c r="U41" s="20">
        <v>0.37601998293434891</v>
      </c>
      <c r="V41" s="20">
        <v>0.39571350357994822</v>
      </c>
      <c r="W41" s="20">
        <v>0.3980548792406145</v>
      </c>
      <c r="X41" s="20">
        <v>0.36338477735440677</v>
      </c>
      <c r="Y41" s="20">
        <v>0.28148524273208098</v>
      </c>
      <c r="Z41" s="20">
        <v>0.18271125286383019</v>
      </c>
      <c r="AA41" s="20">
        <v>3.065820889951126E-2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</row>
    <row r="42" spans="1:32" ht="14.25" customHeight="1">
      <c r="A42" s="3" t="s">
        <v>330</v>
      </c>
      <c r="B42" s="30">
        <v>9</v>
      </c>
      <c r="C42" s="25" t="s">
        <v>35</v>
      </c>
      <c r="D42" s="25">
        <v>30</v>
      </c>
      <c r="E42" s="92">
        <f t="shared" si="0"/>
        <v>3.7139553960653946</v>
      </c>
      <c r="F42" s="92">
        <f t="shared" si="1"/>
        <v>111.41866188196184</v>
      </c>
      <c r="G42" s="20" t="s">
        <v>35</v>
      </c>
      <c r="H42" s="20">
        <v>0.15474814150272481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5.2233692211573748E-3</v>
      </c>
      <c r="Q42" s="20">
        <v>0.10528473031149441</v>
      </c>
      <c r="R42" s="20">
        <v>0.2452206483917678</v>
      </c>
      <c r="S42" s="20">
        <v>0.36154466234535748</v>
      </c>
      <c r="T42" s="20">
        <v>0.45125355916135518</v>
      </c>
      <c r="U42" s="20">
        <v>0.45393125669112261</v>
      </c>
      <c r="V42" s="20">
        <v>0.50457243013908204</v>
      </c>
      <c r="W42" s="20">
        <v>0.49829872987411511</v>
      </c>
      <c r="X42" s="20">
        <v>0.44387770738914489</v>
      </c>
      <c r="Y42" s="20">
        <v>0.35125635606715672</v>
      </c>
      <c r="Z42" s="20">
        <v>0.21208750509268659</v>
      </c>
      <c r="AA42" s="20">
        <v>8.140444138095429E-2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</row>
    <row r="43" spans="1:32" ht="14.25" customHeight="1">
      <c r="A43" s="3" t="s">
        <v>330</v>
      </c>
      <c r="B43" s="30">
        <v>10</v>
      </c>
      <c r="C43" s="25" t="s">
        <v>36</v>
      </c>
      <c r="D43" s="25">
        <v>31</v>
      </c>
      <c r="E43" s="92">
        <f t="shared" si="0"/>
        <v>4.4401793031995709</v>
      </c>
      <c r="F43" s="92">
        <f t="shared" si="1"/>
        <v>137.64555839918671</v>
      </c>
      <c r="G43" s="20" t="s">
        <v>36</v>
      </c>
      <c r="H43" s="20">
        <v>0.1850074709666488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1.4993897392156559E-4</v>
      </c>
      <c r="P43" s="20">
        <v>3.3580484444065729E-2</v>
      </c>
      <c r="Q43" s="20">
        <v>0.16954854537624889</v>
      </c>
      <c r="R43" s="20">
        <v>0.32199332190869889</v>
      </c>
      <c r="S43" s="20">
        <v>0.44783191883679507</v>
      </c>
      <c r="T43" s="20">
        <v>0.53259197390623292</v>
      </c>
      <c r="U43" s="20">
        <v>0.58769886454433906</v>
      </c>
      <c r="V43" s="20">
        <v>0.58659674026764252</v>
      </c>
      <c r="W43" s="20">
        <v>0.54859139759091102</v>
      </c>
      <c r="X43" s="20">
        <v>0.48657249069590919</v>
      </c>
      <c r="Y43" s="20">
        <v>0.38696446383555611</v>
      </c>
      <c r="Z43" s="20">
        <v>0.23723305623402011</v>
      </c>
      <c r="AA43" s="20">
        <v>0.1008261065852301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</row>
    <row r="44" spans="1:32" ht="14.25" customHeight="1">
      <c r="A44" s="3" t="s">
        <v>330</v>
      </c>
      <c r="B44" s="30">
        <v>11</v>
      </c>
      <c r="C44" s="25" t="s">
        <v>37</v>
      </c>
      <c r="D44" s="25">
        <v>30</v>
      </c>
      <c r="E44" s="92">
        <f t="shared" si="0"/>
        <v>5.1824841960346131</v>
      </c>
      <c r="F44" s="92">
        <f t="shared" si="1"/>
        <v>155.4745258810384</v>
      </c>
      <c r="G44" s="20" t="s">
        <v>37</v>
      </c>
      <c r="H44" s="20">
        <v>0.21593684150144221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7.8020836161409529E-3</v>
      </c>
      <c r="P44" s="20">
        <v>5.4546899867399912E-2</v>
      </c>
      <c r="Q44" s="20">
        <v>0.21362094893950079</v>
      </c>
      <c r="R44" s="20">
        <v>0.38021562523427299</v>
      </c>
      <c r="S44" s="20">
        <v>0.51159591430319296</v>
      </c>
      <c r="T44" s="20">
        <v>0.60806194135082281</v>
      </c>
      <c r="U44" s="20">
        <v>0.66642784200979444</v>
      </c>
      <c r="V44" s="20">
        <v>0.66657786182724887</v>
      </c>
      <c r="W44" s="20">
        <v>0.63989575441640334</v>
      </c>
      <c r="X44" s="20">
        <v>0.56473216015624872</v>
      </c>
      <c r="Y44" s="20">
        <v>0.44953009244978859</v>
      </c>
      <c r="Z44" s="20">
        <v>0.29394290444715548</v>
      </c>
      <c r="AA44" s="20">
        <v>0.1183348039736478</v>
      </c>
      <c r="AB44" s="20">
        <v>7.1993634429953421E-3</v>
      </c>
      <c r="AC44" s="20">
        <v>0</v>
      </c>
      <c r="AD44" s="20">
        <v>0</v>
      </c>
      <c r="AE44" s="20">
        <v>0</v>
      </c>
      <c r="AF44" s="20">
        <v>0</v>
      </c>
    </row>
    <row r="45" spans="1:32" ht="14.25" customHeight="1">
      <c r="A45" s="3" t="s">
        <v>330</v>
      </c>
      <c r="B45" s="30">
        <v>12</v>
      </c>
      <c r="C45" s="86" t="s">
        <v>38</v>
      </c>
      <c r="D45" s="86">
        <v>31</v>
      </c>
      <c r="E45" s="87">
        <f t="shared" si="0"/>
        <v>5.4457384320889348</v>
      </c>
      <c r="F45" s="87">
        <f t="shared" si="1"/>
        <v>168.81789139475697</v>
      </c>
      <c r="G45" s="20" t="s">
        <v>38</v>
      </c>
      <c r="H45" s="20">
        <v>0.22690576800370571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9.9302570225892686E-3</v>
      </c>
      <c r="P45" s="20">
        <v>4.6841449088761838E-2</v>
      </c>
      <c r="Q45" s="20">
        <v>0.19964318434598499</v>
      </c>
      <c r="R45" s="20">
        <v>0.37397524039201069</v>
      </c>
      <c r="S45" s="20">
        <v>0.52312544360885638</v>
      </c>
      <c r="T45" s="20">
        <v>0.62691514305793883</v>
      </c>
      <c r="U45" s="20">
        <v>0.68331611471056097</v>
      </c>
      <c r="V45" s="20">
        <v>0.6975233254918688</v>
      </c>
      <c r="W45" s="20">
        <v>0.66810916344985516</v>
      </c>
      <c r="X45" s="20">
        <v>0.60164284508202681</v>
      </c>
      <c r="Y45" s="20">
        <v>0.48771126226204492</v>
      </c>
      <c r="Z45" s="20">
        <v>0.34082924613418297</v>
      </c>
      <c r="AA45" s="20">
        <v>0.16432208738083481</v>
      </c>
      <c r="AB45" s="20">
        <v>2.18536700614189E-2</v>
      </c>
      <c r="AC45" s="20">
        <v>0</v>
      </c>
      <c r="AD45" s="20">
        <v>0</v>
      </c>
      <c r="AE45" s="20">
        <v>0</v>
      </c>
      <c r="AF45" s="20">
        <v>0</v>
      </c>
    </row>
    <row r="46" spans="1:32" ht="14.25" customHeight="1">
      <c r="A46" s="3" t="s">
        <v>331</v>
      </c>
      <c r="B46" s="30" t="s">
        <v>380</v>
      </c>
      <c r="C46" s="3" t="s">
        <v>381</v>
      </c>
      <c r="D46" s="3">
        <v>365</v>
      </c>
      <c r="E46" s="38">
        <f t="shared" si="0"/>
        <v>4.1956100005185428</v>
      </c>
      <c r="F46" s="38">
        <f t="shared" si="1"/>
        <v>1531.3976501892682</v>
      </c>
      <c r="G46" s="20" t="s">
        <v>381</v>
      </c>
      <c r="H46" s="20">
        <v>0.17481708335493931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1.5417616550112349E-3</v>
      </c>
      <c r="P46" s="20">
        <v>1.6865186610882332E-2</v>
      </c>
      <c r="Q46" s="20">
        <v>0.1141141499167162</v>
      </c>
      <c r="R46" s="20">
        <v>0.28174362935789049</v>
      </c>
      <c r="S46" s="20">
        <v>0.41123761265062619</v>
      </c>
      <c r="T46" s="20">
        <v>0.50554703279037738</v>
      </c>
      <c r="U46" s="20">
        <v>0.55520238176556924</v>
      </c>
      <c r="V46" s="20">
        <v>0.56560583991286084</v>
      </c>
      <c r="W46" s="20">
        <v>0.53685060274377172</v>
      </c>
      <c r="X46" s="20">
        <v>0.48254625657074629</v>
      </c>
      <c r="Y46" s="20">
        <v>0.38508226048333472</v>
      </c>
      <c r="Z46" s="20">
        <v>0.25199943989921492</v>
      </c>
      <c r="AA46" s="20">
        <v>8.1269484440612924E-2</v>
      </c>
      <c r="AB46" s="20">
        <v>6.0043617209289447E-3</v>
      </c>
      <c r="AC46" s="20">
        <v>0</v>
      </c>
      <c r="AD46" s="20">
        <v>0</v>
      </c>
      <c r="AE46" s="20">
        <v>0</v>
      </c>
      <c r="AF46" s="20">
        <v>0</v>
      </c>
    </row>
    <row r="47" spans="1:32" ht="14.25" customHeight="1">
      <c r="A47" s="3" t="s">
        <v>331</v>
      </c>
      <c r="B47" s="30">
        <v>1</v>
      </c>
      <c r="C47" s="86" t="s">
        <v>27</v>
      </c>
      <c r="D47" s="86">
        <v>31</v>
      </c>
      <c r="E47" s="87">
        <f t="shared" si="0"/>
        <v>5.5041069191741929</v>
      </c>
      <c r="F47" s="87">
        <f t="shared" si="1"/>
        <v>170.62731449439997</v>
      </c>
      <c r="G47" s="20" t="s">
        <v>27</v>
      </c>
      <c r="H47" s="20">
        <v>0.22933778829892471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1.282056416395306E-3</v>
      </c>
      <c r="P47" s="20">
        <v>2.6529080616175649E-2</v>
      </c>
      <c r="Q47" s="20">
        <v>0.17400894866822189</v>
      </c>
      <c r="R47" s="20">
        <v>0.36659608605910632</v>
      </c>
      <c r="S47" s="20">
        <v>0.52079695474209253</v>
      </c>
      <c r="T47" s="20">
        <v>0.62625219388326803</v>
      </c>
      <c r="U47" s="20">
        <v>0.68256805695459588</v>
      </c>
      <c r="V47" s="20">
        <v>0.70178661539408804</v>
      </c>
      <c r="W47" s="20">
        <v>0.67891910231997621</v>
      </c>
      <c r="X47" s="20">
        <v>0.62103312632357111</v>
      </c>
      <c r="Y47" s="20">
        <v>0.51974903867080502</v>
      </c>
      <c r="Z47" s="20">
        <v>0.36997604941100248</v>
      </c>
      <c r="AA47" s="20">
        <v>0.1872303416988581</v>
      </c>
      <c r="AB47" s="20">
        <v>2.7379268016035591E-2</v>
      </c>
      <c r="AC47" s="20">
        <v>0</v>
      </c>
      <c r="AD47" s="20">
        <v>0</v>
      </c>
      <c r="AE47" s="20">
        <v>0</v>
      </c>
      <c r="AF47" s="20">
        <v>0</v>
      </c>
    </row>
    <row r="48" spans="1:32" ht="14.25" customHeight="1">
      <c r="A48" s="3" t="s">
        <v>331</v>
      </c>
      <c r="B48" s="30">
        <v>2</v>
      </c>
      <c r="C48" s="86" t="s">
        <v>28</v>
      </c>
      <c r="D48" s="86">
        <v>28</v>
      </c>
      <c r="E48" s="87">
        <f t="shared" si="0"/>
        <v>5.4318099384071079</v>
      </c>
      <c r="F48" s="87">
        <f t="shared" si="1"/>
        <v>152.09067827539903</v>
      </c>
      <c r="G48" s="20" t="s">
        <v>28</v>
      </c>
      <c r="H48" s="20">
        <v>0.22632541410029619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1.524912032168458E-2</v>
      </c>
      <c r="Q48" s="20">
        <v>0.14363169170155299</v>
      </c>
      <c r="R48" s="20">
        <v>0.3405167739736652</v>
      </c>
      <c r="S48" s="20">
        <v>0.50443271503134635</v>
      </c>
      <c r="T48" s="20">
        <v>0.61727450819666763</v>
      </c>
      <c r="U48" s="20">
        <v>0.68555599133454148</v>
      </c>
      <c r="V48" s="20">
        <v>0.7078010598103045</v>
      </c>
      <c r="W48" s="20">
        <v>0.68753955803312539</v>
      </c>
      <c r="X48" s="20">
        <v>0.62815606824748438</v>
      </c>
      <c r="Y48" s="20">
        <v>0.52626446776552493</v>
      </c>
      <c r="Z48" s="20">
        <v>0.37247746698716921</v>
      </c>
      <c r="AA48" s="20">
        <v>0.18242104406435641</v>
      </c>
      <c r="AB48" s="20">
        <v>2.0489472939684061E-2</v>
      </c>
      <c r="AC48" s="20">
        <v>0</v>
      </c>
      <c r="AD48" s="20">
        <v>0</v>
      </c>
      <c r="AE48" s="20">
        <v>0</v>
      </c>
      <c r="AF48" s="20">
        <v>0</v>
      </c>
    </row>
    <row r="49" spans="1:32" ht="14.25" customHeight="1">
      <c r="A49" s="3" t="s">
        <v>331</v>
      </c>
      <c r="B49" s="30">
        <v>3</v>
      </c>
      <c r="C49" s="88" t="s">
        <v>29</v>
      </c>
      <c r="D49" s="88">
        <v>31</v>
      </c>
      <c r="E49" s="89">
        <f t="shared" si="0"/>
        <v>4.9557870045880064</v>
      </c>
      <c r="F49" s="89">
        <f t="shared" si="1"/>
        <v>153.62939714222819</v>
      </c>
      <c r="G49" s="20" t="s">
        <v>29</v>
      </c>
      <c r="H49" s="20">
        <v>0.20649112519116691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3.658792447237894E-3</v>
      </c>
      <c r="Q49" s="20">
        <v>0.12747306291580521</v>
      </c>
      <c r="R49" s="20">
        <v>0.31947742917812832</v>
      </c>
      <c r="S49" s="20">
        <v>0.47753727618235131</v>
      </c>
      <c r="T49" s="20">
        <v>0.58349910098259961</v>
      </c>
      <c r="U49" s="20">
        <v>0.63835638422147245</v>
      </c>
      <c r="V49" s="20">
        <v>0.66424689605912035</v>
      </c>
      <c r="W49" s="20">
        <v>0.63577384075147247</v>
      </c>
      <c r="X49" s="20">
        <v>0.5814748561156009</v>
      </c>
      <c r="Y49" s="20">
        <v>0.47228971203455361</v>
      </c>
      <c r="Z49" s="20">
        <v>0.3154951164041952</v>
      </c>
      <c r="AA49" s="20">
        <v>0.1356969458631842</v>
      </c>
      <c r="AB49" s="20">
        <v>8.0759143228411429E-4</v>
      </c>
      <c r="AC49" s="20">
        <v>0</v>
      </c>
      <c r="AD49" s="20">
        <v>0</v>
      </c>
      <c r="AE49" s="20">
        <v>0</v>
      </c>
      <c r="AF49" s="20">
        <v>0</v>
      </c>
    </row>
    <row r="50" spans="1:32" ht="14.25" customHeight="1">
      <c r="A50" s="3" t="s">
        <v>331</v>
      </c>
      <c r="B50" s="30">
        <v>4</v>
      </c>
      <c r="C50" s="88" t="s">
        <v>30</v>
      </c>
      <c r="D50" s="88">
        <v>30</v>
      </c>
      <c r="E50" s="89">
        <f t="shared" si="0"/>
        <v>4.0270014731092054</v>
      </c>
      <c r="F50" s="89">
        <f t="shared" si="1"/>
        <v>120.81004419327616</v>
      </c>
      <c r="G50" s="20" t="s">
        <v>30</v>
      </c>
      <c r="H50" s="20">
        <v>0.16779172804621689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9.6846385257526341E-2</v>
      </c>
      <c r="R50" s="20">
        <v>0.25946719138714303</v>
      </c>
      <c r="S50" s="20">
        <v>0.39762417981927151</v>
      </c>
      <c r="T50" s="20">
        <v>0.49978263347979579</v>
      </c>
      <c r="U50" s="20">
        <v>0.54521100616191254</v>
      </c>
      <c r="V50" s="20">
        <v>0.56717602526793853</v>
      </c>
      <c r="W50" s="20">
        <v>0.53787308929226085</v>
      </c>
      <c r="X50" s="20">
        <v>0.471383739772957</v>
      </c>
      <c r="Y50" s="20">
        <v>0.37902717848296569</v>
      </c>
      <c r="Z50" s="20">
        <v>0.2303346618362109</v>
      </c>
      <c r="AA50" s="20">
        <v>4.2275382351223433E-2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</row>
    <row r="51" spans="1:32" ht="14.25" customHeight="1">
      <c r="A51" s="3" t="s">
        <v>331</v>
      </c>
      <c r="B51" s="30">
        <v>5</v>
      </c>
      <c r="C51" s="88" t="s">
        <v>31</v>
      </c>
      <c r="D51" s="88">
        <v>31</v>
      </c>
      <c r="E51" s="89">
        <f t="shared" si="0"/>
        <v>2.9597732315509075</v>
      </c>
      <c r="F51" s="89">
        <f t="shared" si="1"/>
        <v>91.752970178078129</v>
      </c>
      <c r="G51" s="20" t="s">
        <v>31</v>
      </c>
      <c r="H51" s="20">
        <v>0.1233238846479545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1.7747891312484679E-2</v>
      </c>
      <c r="R51" s="20">
        <v>0.1858735064707909</v>
      </c>
      <c r="S51" s="20">
        <v>0.29366147438522072</v>
      </c>
      <c r="T51" s="20">
        <v>0.37715849722054712</v>
      </c>
      <c r="U51" s="20">
        <v>0.43069816341972672</v>
      </c>
      <c r="V51" s="20">
        <v>0.42980892971999218</v>
      </c>
      <c r="W51" s="20">
        <v>0.40288606543654992</v>
      </c>
      <c r="X51" s="20">
        <v>0.36815274313730739</v>
      </c>
      <c r="Y51" s="20">
        <v>0.27852374758923698</v>
      </c>
      <c r="Z51" s="20">
        <v>0.1752622128590508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</row>
    <row r="52" spans="1:32" ht="14.25" customHeight="1">
      <c r="A52" s="3" t="s">
        <v>331</v>
      </c>
      <c r="B52" s="30">
        <v>6</v>
      </c>
      <c r="C52" s="90" t="s">
        <v>32</v>
      </c>
      <c r="D52" s="90">
        <v>30</v>
      </c>
      <c r="E52" s="91">
        <f t="shared" si="0"/>
        <v>2.5979897466413737</v>
      </c>
      <c r="F52" s="91">
        <f t="shared" si="1"/>
        <v>77.93969239924121</v>
      </c>
      <c r="G52" s="20" t="s">
        <v>32</v>
      </c>
      <c r="H52" s="20">
        <v>0.1082495727767239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1.1690876989171081E-3</v>
      </c>
      <c r="R52" s="20">
        <v>0.15045173734648401</v>
      </c>
      <c r="S52" s="20">
        <v>0.2536402290449899</v>
      </c>
      <c r="T52" s="20">
        <v>0.33039804590124539</v>
      </c>
      <c r="U52" s="20">
        <v>0.38030705125975278</v>
      </c>
      <c r="V52" s="20">
        <v>0.38885583784271488</v>
      </c>
      <c r="W52" s="20">
        <v>0.3636109323972338</v>
      </c>
      <c r="X52" s="20">
        <v>0.33035552210701569</v>
      </c>
      <c r="Y52" s="20">
        <v>0.25010190800200932</v>
      </c>
      <c r="Z52" s="20">
        <v>0.14909939504101069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</row>
    <row r="53" spans="1:32" ht="14.25" customHeight="1">
      <c r="A53" s="3" t="s">
        <v>331</v>
      </c>
      <c r="B53" s="30">
        <v>7</v>
      </c>
      <c r="C53" s="90" t="s">
        <v>33</v>
      </c>
      <c r="D53" s="90">
        <v>31</v>
      </c>
      <c r="E53" s="91">
        <f t="shared" si="0"/>
        <v>2.666288434126983</v>
      </c>
      <c r="F53" s="91">
        <f t="shared" si="1"/>
        <v>82.654941457936474</v>
      </c>
      <c r="G53" s="20" t="s">
        <v>33</v>
      </c>
      <c r="H53" s="20">
        <v>0.1110953514219576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1.7195184381320801E-3</v>
      </c>
      <c r="R53" s="20">
        <v>0.14513331132168039</v>
      </c>
      <c r="S53" s="20">
        <v>0.25576150577902251</v>
      </c>
      <c r="T53" s="20">
        <v>0.33853257851385771</v>
      </c>
      <c r="U53" s="20">
        <v>0.37672237043966361</v>
      </c>
      <c r="V53" s="20">
        <v>0.38577678762017847</v>
      </c>
      <c r="W53" s="20">
        <v>0.3673813579898641</v>
      </c>
      <c r="X53" s="20">
        <v>0.34090963709575278</v>
      </c>
      <c r="Y53" s="20">
        <v>0.26230182451501433</v>
      </c>
      <c r="Z53" s="20">
        <v>0.19204954241381711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</row>
    <row r="54" spans="1:32" ht="14.25" customHeight="1">
      <c r="A54" s="3" t="s">
        <v>331</v>
      </c>
      <c r="B54" s="30">
        <v>8</v>
      </c>
      <c r="C54" s="90" t="s">
        <v>34</v>
      </c>
      <c r="D54" s="90">
        <v>31</v>
      </c>
      <c r="E54" s="91">
        <f t="shared" si="0"/>
        <v>2.994656779285422</v>
      </c>
      <c r="F54" s="91">
        <f t="shared" si="1"/>
        <v>92.834360157848081</v>
      </c>
      <c r="G54" s="20" t="s">
        <v>34</v>
      </c>
      <c r="H54" s="20">
        <v>0.12477736580355921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4.4525618344983559E-2</v>
      </c>
      <c r="R54" s="20">
        <v>0.1823109709553653</v>
      </c>
      <c r="S54" s="20">
        <v>0.28689036867896861</v>
      </c>
      <c r="T54" s="20">
        <v>0.37919862181083541</v>
      </c>
      <c r="U54" s="20">
        <v>0.41664314409133418</v>
      </c>
      <c r="V54" s="20">
        <v>0.42624513756648202</v>
      </c>
      <c r="W54" s="20">
        <v>0.40445021362243938</v>
      </c>
      <c r="X54" s="20">
        <v>0.36583063666235061</v>
      </c>
      <c r="Y54" s="20">
        <v>0.28969960460479011</v>
      </c>
      <c r="Z54" s="20">
        <v>0.1826872096767001</v>
      </c>
      <c r="AA54" s="20">
        <v>1.6175253271172831E-2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</row>
    <row r="55" spans="1:32" ht="14.25" customHeight="1">
      <c r="A55" s="3" t="s">
        <v>331</v>
      </c>
      <c r="B55" s="30">
        <v>9</v>
      </c>
      <c r="C55" s="25" t="s">
        <v>35</v>
      </c>
      <c r="D55" s="25">
        <v>30</v>
      </c>
      <c r="E55" s="92">
        <f t="shared" si="0"/>
        <v>3.877853342216667</v>
      </c>
      <c r="F55" s="92">
        <f t="shared" si="1"/>
        <v>116.33560026650001</v>
      </c>
      <c r="G55" s="20" t="s">
        <v>35</v>
      </c>
      <c r="H55" s="20">
        <v>0.16157722259236121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5.5046838308600464E-3</v>
      </c>
      <c r="Q55" s="20">
        <v>0.1213491785219676</v>
      </c>
      <c r="R55" s="20">
        <v>0.2706646363570025</v>
      </c>
      <c r="S55" s="20">
        <v>0.39110886353741098</v>
      </c>
      <c r="T55" s="20">
        <v>0.47732519264546669</v>
      </c>
      <c r="U55" s="20">
        <v>0.5275184260920357</v>
      </c>
      <c r="V55" s="20">
        <v>0.53385345774441761</v>
      </c>
      <c r="W55" s="20">
        <v>0.49949839484760622</v>
      </c>
      <c r="X55" s="20">
        <v>0.43858632807489201</v>
      </c>
      <c r="Y55" s="20">
        <v>0.33883824122713468</v>
      </c>
      <c r="Z55" s="20">
        <v>0.2021260356172907</v>
      </c>
      <c r="AA55" s="20">
        <v>7.1479903720582466E-2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</row>
    <row r="56" spans="1:32" ht="14.25" customHeight="1">
      <c r="A56" s="3" t="s">
        <v>331</v>
      </c>
      <c r="B56" s="30">
        <v>10</v>
      </c>
      <c r="C56" s="25" t="s">
        <v>36</v>
      </c>
      <c r="D56" s="25">
        <v>31</v>
      </c>
      <c r="E56" s="92">
        <f t="shared" si="0"/>
        <v>4.5770499445484791</v>
      </c>
      <c r="F56" s="92">
        <f t="shared" si="1"/>
        <v>141.88854828100284</v>
      </c>
      <c r="G56" s="20" t="s">
        <v>36</v>
      </c>
      <c r="H56" s="20">
        <v>0.1907104143561866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1.323375599820002E-4</v>
      </c>
      <c r="P56" s="20">
        <v>3.9337489075631629E-2</v>
      </c>
      <c r="Q56" s="20">
        <v>0.18539835464130161</v>
      </c>
      <c r="R56" s="20">
        <v>0.34576033177252358</v>
      </c>
      <c r="S56" s="20">
        <v>0.47232237566406149</v>
      </c>
      <c r="T56" s="20">
        <v>0.5636699488798923</v>
      </c>
      <c r="U56" s="20">
        <v>0.60550688421223353</v>
      </c>
      <c r="V56" s="20">
        <v>0.60532646464417594</v>
      </c>
      <c r="W56" s="20">
        <v>0.56746856156029934</v>
      </c>
      <c r="X56" s="20">
        <v>0.49283182063380337</v>
      </c>
      <c r="Y56" s="20">
        <v>0.3824056563228726</v>
      </c>
      <c r="Z56" s="20">
        <v>0.22809551753305921</v>
      </c>
      <c r="AA56" s="20">
        <v>8.8794202048642454E-2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</row>
    <row r="57" spans="1:32" ht="14.25" customHeight="1">
      <c r="A57" s="3" t="s">
        <v>331</v>
      </c>
      <c r="B57" s="30">
        <v>11</v>
      </c>
      <c r="C57" s="25" t="s">
        <v>37</v>
      </c>
      <c r="D57" s="25">
        <v>30</v>
      </c>
      <c r="E57" s="92">
        <f t="shared" si="0"/>
        <v>5.234718106588101</v>
      </c>
      <c r="F57" s="92">
        <f t="shared" si="1"/>
        <v>157.04154319764302</v>
      </c>
      <c r="G57" s="20" t="s">
        <v>37</v>
      </c>
      <c r="H57" s="20">
        <v>0.21811325444117091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7.4367300697303854E-3</v>
      </c>
      <c r="P57" s="20">
        <v>6.1858831195819378E-2</v>
      </c>
      <c r="Q57" s="20">
        <v>0.23199942083714351</v>
      </c>
      <c r="R57" s="20">
        <v>0.40793927868928698</v>
      </c>
      <c r="S57" s="20">
        <v>0.53338093443996959</v>
      </c>
      <c r="T57" s="20">
        <v>0.62789389908930426</v>
      </c>
      <c r="U57" s="20">
        <v>0.67615775103628806</v>
      </c>
      <c r="V57" s="20">
        <v>0.67564410105836981</v>
      </c>
      <c r="W57" s="20">
        <v>0.63407339527595719</v>
      </c>
      <c r="X57" s="20">
        <v>0.55516273306690189</v>
      </c>
      <c r="Y57" s="20">
        <v>0.43760515013489082</v>
      </c>
      <c r="Z57" s="20">
        <v>0.27670393377658148</v>
      </c>
      <c r="AA57" s="20">
        <v>0.10251683305823101</v>
      </c>
      <c r="AB57" s="20">
        <v>6.3451148596266752E-3</v>
      </c>
      <c r="AC57" s="20">
        <v>0</v>
      </c>
      <c r="AD57" s="20">
        <v>0</v>
      </c>
      <c r="AE57" s="20">
        <v>0</v>
      </c>
      <c r="AF57" s="20">
        <v>0</v>
      </c>
    </row>
    <row r="58" spans="1:32" ht="14.25" customHeight="1">
      <c r="A58" s="3" t="s">
        <v>331</v>
      </c>
      <c r="B58" s="30">
        <v>12</v>
      </c>
      <c r="C58" s="86" t="s">
        <v>38</v>
      </c>
      <c r="D58" s="86">
        <v>31</v>
      </c>
      <c r="E58" s="87">
        <f t="shared" si="0"/>
        <v>5.5202850859860799</v>
      </c>
      <c r="F58" s="87">
        <f t="shared" si="1"/>
        <v>171.12883766556848</v>
      </c>
      <c r="G58" s="20" t="s">
        <v>38</v>
      </c>
      <c r="H58" s="20">
        <v>0.23001187858275329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9.6500158140271335E-3</v>
      </c>
      <c r="P58" s="20">
        <v>5.0244241843178807E-2</v>
      </c>
      <c r="Q58" s="20">
        <v>0.2235006406625574</v>
      </c>
      <c r="R58" s="20">
        <v>0.40673229878351003</v>
      </c>
      <c r="S58" s="20">
        <v>0.54769447450281072</v>
      </c>
      <c r="T58" s="20">
        <v>0.64557917288104893</v>
      </c>
      <c r="U58" s="20">
        <v>0.6971833519632743</v>
      </c>
      <c r="V58" s="20">
        <v>0.7007487662265478</v>
      </c>
      <c r="W58" s="20">
        <v>0.66273272139847561</v>
      </c>
      <c r="X58" s="20">
        <v>0.59667786761131847</v>
      </c>
      <c r="Y58" s="20">
        <v>0.48418059645021821</v>
      </c>
      <c r="Z58" s="20">
        <v>0.32968613723449069</v>
      </c>
      <c r="AA58" s="20">
        <v>0.14864390721110421</v>
      </c>
      <c r="AB58" s="20">
        <v>1.7030893403516899E-2</v>
      </c>
      <c r="AC58" s="20">
        <v>0</v>
      </c>
      <c r="AD58" s="20">
        <v>0</v>
      </c>
      <c r="AE58" s="20">
        <v>0</v>
      </c>
      <c r="AF58" s="20">
        <v>0</v>
      </c>
    </row>
    <row r="59" spans="1:32" ht="14.25" customHeight="1">
      <c r="A59" s="3" t="s">
        <v>382</v>
      </c>
      <c r="B59" s="30" t="s">
        <v>380</v>
      </c>
      <c r="C59" s="3" t="s">
        <v>381</v>
      </c>
      <c r="D59" s="3">
        <v>365</v>
      </c>
      <c r="E59" s="38">
        <f t="shared" si="0"/>
        <v>4.1193998889999994</v>
      </c>
      <c r="F59" s="38">
        <f t="shared" si="1"/>
        <v>1503.5809594849998</v>
      </c>
      <c r="G59" s="20" t="s">
        <v>381</v>
      </c>
      <c r="H59" s="20">
        <v>0.171641662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1.279865E-3</v>
      </c>
      <c r="P59" s="20">
        <v>1.7250239000000001E-2</v>
      </c>
      <c r="Q59" s="20">
        <v>0.107583663</v>
      </c>
      <c r="R59" s="20">
        <v>0.26882910500000001</v>
      </c>
      <c r="S59" s="20">
        <v>0.401266385</v>
      </c>
      <c r="T59" s="20">
        <v>0.50037803700000005</v>
      </c>
      <c r="U59" s="20">
        <v>0.55500448899999999</v>
      </c>
      <c r="V59" s="20">
        <v>0.56906843799999995</v>
      </c>
      <c r="W59" s="20">
        <v>0.53990346499999997</v>
      </c>
      <c r="X59" s="20">
        <v>0.48141640099999999</v>
      </c>
      <c r="Y59" s="20">
        <v>0.38308365999999999</v>
      </c>
      <c r="Z59" s="20">
        <v>0.21742394700000001</v>
      </c>
      <c r="AA59" s="20">
        <v>7.0841891000000004E-2</v>
      </c>
      <c r="AB59" s="20">
        <v>6.0703040000000003E-3</v>
      </c>
      <c r="AC59" s="20">
        <v>0</v>
      </c>
      <c r="AD59" s="20">
        <v>0</v>
      </c>
      <c r="AE59" s="20">
        <v>0</v>
      </c>
      <c r="AF59" s="20">
        <v>0</v>
      </c>
    </row>
    <row r="60" spans="1:32" ht="14.25" customHeight="1">
      <c r="A60" s="3" t="s">
        <v>382</v>
      </c>
      <c r="B60" s="30">
        <v>1</v>
      </c>
      <c r="C60" s="86" t="s">
        <v>27</v>
      </c>
      <c r="D60" s="86">
        <v>31</v>
      </c>
      <c r="E60" s="87">
        <f t="shared" si="0"/>
        <v>5.5586753829999989</v>
      </c>
      <c r="F60" s="87">
        <f t="shared" si="1"/>
        <v>172.31893687299996</v>
      </c>
      <c r="G60" s="20" t="s">
        <v>27</v>
      </c>
      <c r="H60" s="20">
        <v>0.23161147400000001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8.8555600000000002E-4</v>
      </c>
      <c r="P60" s="20">
        <v>2.8116524E-2</v>
      </c>
      <c r="Q60" s="20">
        <v>0.17326341000000001</v>
      </c>
      <c r="R60" s="20">
        <v>0.35991179099999998</v>
      </c>
      <c r="S60" s="20">
        <v>0.51422188800000002</v>
      </c>
      <c r="T60" s="20">
        <v>0.62356900999999998</v>
      </c>
      <c r="U60" s="20">
        <v>0.68689829800000002</v>
      </c>
      <c r="V60" s="20">
        <v>0.71268520099999999</v>
      </c>
      <c r="W60" s="20">
        <v>0.69662629200000004</v>
      </c>
      <c r="X60" s="20">
        <v>0.63848213399999998</v>
      </c>
      <c r="Y60" s="20">
        <v>0.53078368099999995</v>
      </c>
      <c r="Z60" s="20">
        <v>0.377799408</v>
      </c>
      <c r="AA60" s="20">
        <v>0.18800931000000001</v>
      </c>
      <c r="AB60" s="20">
        <v>2.742288E-2</v>
      </c>
      <c r="AC60" s="20">
        <v>0</v>
      </c>
      <c r="AD60" s="20">
        <v>0</v>
      </c>
      <c r="AE60" s="20">
        <v>0</v>
      </c>
      <c r="AF60" s="20">
        <v>0</v>
      </c>
    </row>
    <row r="61" spans="1:32" ht="14.25" customHeight="1">
      <c r="A61" s="3" t="s">
        <v>382</v>
      </c>
      <c r="B61" s="30">
        <v>2</v>
      </c>
      <c r="C61" s="86" t="s">
        <v>28</v>
      </c>
      <c r="D61" s="86">
        <v>28</v>
      </c>
      <c r="E61" s="87">
        <f t="shared" si="0"/>
        <v>5.3598121790000013</v>
      </c>
      <c r="F61" s="87">
        <f t="shared" si="1"/>
        <v>150.07474101200003</v>
      </c>
      <c r="G61" s="20" t="s">
        <v>28</v>
      </c>
      <c r="H61" s="20">
        <v>0.22332550700000001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1.4282288000000001E-2</v>
      </c>
      <c r="Q61" s="20">
        <v>0.13664463499999999</v>
      </c>
      <c r="R61" s="20">
        <v>0.32290516699999999</v>
      </c>
      <c r="S61" s="20">
        <v>0.48918609000000002</v>
      </c>
      <c r="T61" s="20">
        <v>0.60189774100000004</v>
      </c>
      <c r="U61" s="20">
        <v>0.67342863100000006</v>
      </c>
      <c r="V61" s="20">
        <v>0.70309610899999997</v>
      </c>
      <c r="W61" s="20">
        <v>0.68707457400000005</v>
      </c>
      <c r="X61" s="20">
        <v>0.63346042000000002</v>
      </c>
      <c r="Y61" s="20">
        <v>0.52799504100000005</v>
      </c>
      <c r="Z61" s="20">
        <v>0.37199172600000002</v>
      </c>
      <c r="AA61" s="20">
        <v>0.178141256</v>
      </c>
      <c r="AB61" s="20">
        <v>1.9708501E-2</v>
      </c>
      <c r="AC61" s="20">
        <v>0</v>
      </c>
      <c r="AD61" s="20">
        <v>0</v>
      </c>
      <c r="AE61" s="20">
        <v>0</v>
      </c>
      <c r="AF61" s="20">
        <v>0</v>
      </c>
    </row>
    <row r="62" spans="1:32" ht="14.25" customHeight="1">
      <c r="A62" s="3" t="s">
        <v>382</v>
      </c>
      <c r="B62" s="30">
        <v>3</v>
      </c>
      <c r="C62" s="88" t="s">
        <v>29</v>
      </c>
      <c r="D62" s="88">
        <v>31</v>
      </c>
      <c r="E62" s="89">
        <f t="shared" si="0"/>
        <v>4.8597665369999996</v>
      </c>
      <c r="F62" s="89">
        <f t="shared" si="1"/>
        <v>150.65276264699997</v>
      </c>
      <c r="G62" s="20" t="s">
        <v>29</v>
      </c>
      <c r="H62" s="20">
        <v>0.202490272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2.6075709999999999E-3</v>
      </c>
      <c r="Q62" s="20">
        <v>0.114723005</v>
      </c>
      <c r="R62" s="20">
        <v>0.29304865899999999</v>
      </c>
      <c r="S62" s="20">
        <v>0.45469195299999998</v>
      </c>
      <c r="T62" s="20">
        <v>0.576391294</v>
      </c>
      <c r="U62" s="20">
        <v>0.640769637</v>
      </c>
      <c r="V62" s="20">
        <v>0.66430960500000003</v>
      </c>
      <c r="W62" s="20">
        <v>0.63798433499999996</v>
      </c>
      <c r="X62" s="20">
        <v>0.577119049</v>
      </c>
      <c r="Y62" s="20">
        <v>0.46878367199999998</v>
      </c>
      <c r="Z62" s="20">
        <v>0.31366381399999999</v>
      </c>
      <c r="AA62" s="20">
        <v>0.114999138</v>
      </c>
      <c r="AB62" s="20">
        <v>6.74805E-4</v>
      </c>
      <c r="AC62" s="20">
        <v>0</v>
      </c>
      <c r="AD62" s="20">
        <v>0</v>
      </c>
      <c r="AE62" s="20">
        <v>0</v>
      </c>
      <c r="AF62" s="20">
        <v>0</v>
      </c>
    </row>
    <row r="63" spans="1:32" ht="14.25" customHeight="1">
      <c r="A63" s="3" t="s">
        <v>382</v>
      </c>
      <c r="B63" s="30">
        <v>4</v>
      </c>
      <c r="C63" s="88" t="s">
        <v>30</v>
      </c>
      <c r="D63" s="88">
        <v>30</v>
      </c>
      <c r="E63" s="89">
        <f t="shared" si="0"/>
        <v>3.9043569200000006</v>
      </c>
      <c r="F63" s="89">
        <f t="shared" si="1"/>
        <v>117.13070760000002</v>
      </c>
      <c r="G63" s="20" t="s">
        <v>30</v>
      </c>
      <c r="H63" s="20">
        <v>0.16268153799999999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7.7354117E-2</v>
      </c>
      <c r="R63" s="20">
        <v>0.24178781299999999</v>
      </c>
      <c r="S63" s="20">
        <v>0.38004914000000001</v>
      </c>
      <c r="T63" s="20">
        <v>0.48563299500000001</v>
      </c>
      <c r="U63" s="20">
        <v>0.54477676200000003</v>
      </c>
      <c r="V63" s="20">
        <v>0.56394101100000005</v>
      </c>
      <c r="W63" s="20">
        <v>0.53422755200000005</v>
      </c>
      <c r="X63" s="20">
        <v>0.47593158499999999</v>
      </c>
      <c r="Y63" s="20">
        <v>0.37564720800000001</v>
      </c>
      <c r="Z63" s="20">
        <v>0.21939871999999999</v>
      </c>
      <c r="AA63" s="20">
        <v>5.6100170000000001E-3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</row>
    <row r="64" spans="1:32" ht="14.25" customHeight="1">
      <c r="A64" s="3" t="s">
        <v>382</v>
      </c>
      <c r="B64" s="30">
        <v>5</v>
      </c>
      <c r="C64" s="88" t="s">
        <v>31</v>
      </c>
      <c r="D64" s="88">
        <v>31</v>
      </c>
      <c r="E64" s="89">
        <f t="shared" si="0"/>
        <v>2.7226737689999996</v>
      </c>
      <c r="F64" s="89">
        <f t="shared" si="1"/>
        <v>84.40288683899999</v>
      </c>
      <c r="G64" s="20" t="s">
        <v>31</v>
      </c>
      <c r="H64" s="20">
        <v>0.11344474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6.9732429999999996E-3</v>
      </c>
      <c r="R64" s="20">
        <v>0.16448348099999999</v>
      </c>
      <c r="S64" s="20">
        <v>0.27408221799999999</v>
      </c>
      <c r="T64" s="20">
        <v>0.36874826399999999</v>
      </c>
      <c r="U64" s="20">
        <v>0.421623423</v>
      </c>
      <c r="V64" s="20">
        <v>0.43352037599999999</v>
      </c>
      <c r="W64" s="20">
        <v>0.40541574600000002</v>
      </c>
      <c r="X64" s="20">
        <v>0.35656369599999999</v>
      </c>
      <c r="Y64" s="20">
        <v>0.25713396399999999</v>
      </c>
      <c r="Z64" s="20">
        <v>3.4129357999999999E-2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</row>
    <row r="65" spans="1:32" ht="14.25" customHeight="1">
      <c r="A65" s="3" t="s">
        <v>382</v>
      </c>
      <c r="B65" s="30">
        <v>6</v>
      </c>
      <c r="C65" s="90" t="s">
        <v>32</v>
      </c>
      <c r="D65" s="90">
        <v>30</v>
      </c>
      <c r="E65" s="91">
        <f t="shared" si="0"/>
        <v>2.4284957780000003</v>
      </c>
      <c r="F65" s="91">
        <f t="shared" si="1"/>
        <v>72.854873340000012</v>
      </c>
      <c r="G65" s="20" t="s">
        <v>32</v>
      </c>
      <c r="H65" s="20">
        <v>0.101187324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5.5480799999999995E-4</v>
      </c>
      <c r="R65" s="20">
        <v>0.13250488999999999</v>
      </c>
      <c r="S65" s="20">
        <v>0.23992652</v>
      </c>
      <c r="T65" s="20">
        <v>0.31915004000000002</v>
      </c>
      <c r="U65" s="20">
        <v>0.373308476</v>
      </c>
      <c r="V65" s="20">
        <v>0.39874072999999999</v>
      </c>
      <c r="W65" s="20">
        <v>0.36849083300000002</v>
      </c>
      <c r="X65" s="20">
        <v>0.336082569</v>
      </c>
      <c r="Y65" s="20">
        <v>0.246316217</v>
      </c>
      <c r="Z65" s="20">
        <v>1.3420695E-2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0</v>
      </c>
    </row>
    <row r="66" spans="1:32" ht="14.25" customHeight="1">
      <c r="A66" s="3" t="s">
        <v>382</v>
      </c>
      <c r="B66" s="30">
        <v>7</v>
      </c>
      <c r="C66" s="90" t="s">
        <v>33</v>
      </c>
      <c r="D66" s="90">
        <v>31</v>
      </c>
      <c r="E66" s="91">
        <f t="shared" si="0"/>
        <v>2.5318410300000003</v>
      </c>
      <c r="F66" s="91">
        <f t="shared" si="1"/>
        <v>78.487071930000013</v>
      </c>
      <c r="G66" s="20" t="s">
        <v>33</v>
      </c>
      <c r="H66" s="20">
        <v>0.105493376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1.061036E-3</v>
      </c>
      <c r="R66" s="20">
        <v>0.13754109</v>
      </c>
      <c r="S66" s="20">
        <v>0.239621954</v>
      </c>
      <c r="T66" s="20">
        <v>0.332054183</v>
      </c>
      <c r="U66" s="20">
        <v>0.38682581799999999</v>
      </c>
      <c r="V66" s="20">
        <v>0.40293387600000002</v>
      </c>
      <c r="W66" s="20">
        <v>0.377288085</v>
      </c>
      <c r="X66" s="20">
        <v>0.325726566</v>
      </c>
      <c r="Y66" s="20">
        <v>0.25223386599999997</v>
      </c>
      <c r="Z66" s="20">
        <v>7.6554555999999996E-2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</row>
    <row r="67" spans="1:32" ht="14.25" customHeight="1">
      <c r="A67" s="3" t="s">
        <v>382</v>
      </c>
      <c r="B67" s="30">
        <v>8</v>
      </c>
      <c r="C67" s="90" t="s">
        <v>34</v>
      </c>
      <c r="D67" s="90">
        <v>31</v>
      </c>
      <c r="E67" s="91">
        <f t="shared" si="0"/>
        <v>3.0289674090000003</v>
      </c>
      <c r="F67" s="91">
        <f t="shared" si="1"/>
        <v>93.897989679000005</v>
      </c>
      <c r="G67" s="20" t="s">
        <v>34</v>
      </c>
      <c r="H67" s="20">
        <v>0.126206975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3.2528305E-2</v>
      </c>
      <c r="R67" s="20">
        <v>0.17882663900000001</v>
      </c>
      <c r="S67" s="20">
        <v>0.29283781599999997</v>
      </c>
      <c r="T67" s="20">
        <v>0.39586783399999997</v>
      </c>
      <c r="U67" s="20">
        <v>0.44476124</v>
      </c>
      <c r="V67" s="20">
        <v>0.44685243000000002</v>
      </c>
      <c r="W67" s="20">
        <v>0.414368297</v>
      </c>
      <c r="X67" s="20">
        <v>0.36285453000000001</v>
      </c>
      <c r="Y67" s="20">
        <v>0.287715832</v>
      </c>
      <c r="Z67" s="20">
        <v>0.16982214100000001</v>
      </c>
      <c r="AA67" s="20">
        <v>2.5323450000000001E-3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</row>
    <row r="68" spans="1:32" ht="14.25" customHeight="1">
      <c r="A68" s="3" t="s">
        <v>382</v>
      </c>
      <c r="B68" s="30">
        <v>9</v>
      </c>
      <c r="C68" s="25" t="s">
        <v>35</v>
      </c>
      <c r="D68" s="25">
        <v>30</v>
      </c>
      <c r="E68" s="92">
        <f t="shared" si="0"/>
        <v>3.7911425489999999</v>
      </c>
      <c r="F68" s="92">
        <f t="shared" si="1"/>
        <v>113.73427647</v>
      </c>
      <c r="G68" s="20" t="s">
        <v>35</v>
      </c>
      <c r="H68" s="20">
        <v>0.15796427299999999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5.307137E-3</v>
      </c>
      <c r="Q68" s="20">
        <v>0.116327585</v>
      </c>
      <c r="R68" s="20">
        <v>0.26554914600000001</v>
      </c>
      <c r="S68" s="20">
        <v>0.39379662100000001</v>
      </c>
      <c r="T68" s="20">
        <v>0.48160113100000002</v>
      </c>
      <c r="U68" s="20">
        <v>0.51751993600000001</v>
      </c>
      <c r="V68" s="20">
        <v>0.52778886899999999</v>
      </c>
      <c r="W68" s="20">
        <v>0.49270114999999998</v>
      </c>
      <c r="X68" s="20">
        <v>0.42870849100000002</v>
      </c>
      <c r="Y68" s="20">
        <v>0.33887907099999998</v>
      </c>
      <c r="Z68" s="20">
        <v>0.19761214999999999</v>
      </c>
      <c r="AA68" s="20">
        <v>2.5351261999999999E-2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</row>
    <row r="69" spans="1:32" ht="14.25" customHeight="1">
      <c r="A69" s="3" t="s">
        <v>382</v>
      </c>
      <c r="B69" s="30">
        <v>10</v>
      </c>
      <c r="C69" s="25" t="s">
        <v>36</v>
      </c>
      <c r="D69" s="25">
        <v>31</v>
      </c>
      <c r="E69" s="92">
        <f t="shared" si="0"/>
        <v>4.499677986700001</v>
      </c>
      <c r="F69" s="92">
        <f t="shared" si="1"/>
        <v>139.49001758770004</v>
      </c>
      <c r="G69" s="20" t="s">
        <v>36</v>
      </c>
      <c r="H69" s="20">
        <v>0.18748658300000001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93">
        <v>4.4215699999999997E-5</v>
      </c>
      <c r="P69" s="20">
        <v>3.9936004999999997E-2</v>
      </c>
      <c r="Q69" s="20">
        <v>0.18488037600000001</v>
      </c>
      <c r="R69" s="20">
        <v>0.34114275500000002</v>
      </c>
      <c r="S69" s="20">
        <v>0.46194861300000001</v>
      </c>
      <c r="T69" s="20">
        <v>0.55359184900000002</v>
      </c>
      <c r="U69" s="20">
        <v>0.60402960100000003</v>
      </c>
      <c r="V69" s="20">
        <v>0.59428119000000001</v>
      </c>
      <c r="W69" s="20">
        <v>0.55229699700000001</v>
      </c>
      <c r="X69" s="20">
        <v>0.47976845099999998</v>
      </c>
      <c r="Y69" s="20">
        <v>0.38077425399999998</v>
      </c>
      <c r="Z69" s="20">
        <v>0.22222462800000001</v>
      </c>
      <c r="AA69" s="20">
        <v>8.4759052000000001E-2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</row>
    <row r="70" spans="1:32" ht="14.25" customHeight="1">
      <c r="A70" s="3" t="s">
        <v>382</v>
      </c>
      <c r="B70" s="30">
        <v>11</v>
      </c>
      <c r="C70" s="25" t="s">
        <v>37</v>
      </c>
      <c r="D70" s="25">
        <v>30</v>
      </c>
      <c r="E70" s="92">
        <f t="shared" si="0"/>
        <v>5.2018683259999996</v>
      </c>
      <c r="F70" s="92">
        <f t="shared" si="1"/>
        <v>156.05604978</v>
      </c>
      <c r="G70" s="20" t="s">
        <v>37</v>
      </c>
      <c r="H70" s="20">
        <v>0.216744514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6.3191970000000004E-3</v>
      </c>
      <c r="P70" s="20">
        <v>6.3714490999999998E-2</v>
      </c>
      <c r="Q70" s="20">
        <v>0.23089101100000001</v>
      </c>
      <c r="R70" s="20">
        <v>0.39465216400000003</v>
      </c>
      <c r="S70" s="20">
        <v>0.53069264199999999</v>
      </c>
      <c r="T70" s="20">
        <v>0.62444799500000003</v>
      </c>
      <c r="U70" s="20">
        <v>0.67113098699999996</v>
      </c>
      <c r="V70" s="20">
        <v>0.66958535200000002</v>
      </c>
      <c r="W70" s="20">
        <v>0.63401437400000005</v>
      </c>
      <c r="X70" s="20">
        <v>0.55502348400000001</v>
      </c>
      <c r="Y70" s="20">
        <v>0.43585032699999998</v>
      </c>
      <c r="Z70" s="20">
        <v>0.27594813499999998</v>
      </c>
      <c r="AA70" s="20">
        <v>0.10222192300000001</v>
      </c>
      <c r="AB70" s="20">
        <v>7.3762439999999997E-3</v>
      </c>
      <c r="AC70" s="20">
        <v>0</v>
      </c>
      <c r="AD70" s="20">
        <v>0</v>
      </c>
      <c r="AE70" s="20">
        <v>0</v>
      </c>
      <c r="AF70" s="20">
        <v>0</v>
      </c>
    </row>
    <row r="71" spans="1:32" ht="14.25" customHeight="1">
      <c r="A71" s="3" t="s">
        <v>382</v>
      </c>
      <c r="B71" s="30">
        <v>12</v>
      </c>
      <c r="C71" s="86" t="s">
        <v>38</v>
      </c>
      <c r="D71" s="86">
        <v>31</v>
      </c>
      <c r="E71" s="87">
        <f t="shared" si="0"/>
        <v>5.5455208020000004</v>
      </c>
      <c r="F71" s="87">
        <f t="shared" si="1"/>
        <v>171.91114486200001</v>
      </c>
      <c r="G71" s="20" t="s">
        <v>38</v>
      </c>
      <c r="H71" s="20">
        <v>0.23106336699999999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8.1094110000000004E-3</v>
      </c>
      <c r="P71" s="20">
        <v>5.3038847E-2</v>
      </c>
      <c r="Q71" s="20">
        <v>0.21580242299999999</v>
      </c>
      <c r="R71" s="20">
        <v>0.39359567000000001</v>
      </c>
      <c r="S71" s="20">
        <v>0.54414116199999996</v>
      </c>
      <c r="T71" s="20">
        <v>0.64158411000000004</v>
      </c>
      <c r="U71" s="20">
        <v>0.69498106400000004</v>
      </c>
      <c r="V71" s="20">
        <v>0.71108650100000004</v>
      </c>
      <c r="W71" s="20">
        <v>0.67835335100000005</v>
      </c>
      <c r="X71" s="20">
        <v>0.60727584099999998</v>
      </c>
      <c r="Y71" s="20">
        <v>0.49489078199999997</v>
      </c>
      <c r="Z71" s="20">
        <v>0.336522029</v>
      </c>
      <c r="AA71" s="20">
        <v>0.14847838799999999</v>
      </c>
      <c r="AB71" s="20">
        <v>1.7661223E-2</v>
      </c>
      <c r="AC71" s="20">
        <v>0</v>
      </c>
      <c r="AD71" s="20">
        <v>0</v>
      </c>
      <c r="AE71" s="20">
        <v>0</v>
      </c>
      <c r="AF71" s="20">
        <v>0</v>
      </c>
    </row>
    <row r="72" spans="1:32" ht="14.25" customHeight="1">
      <c r="A72" s="3" t="s">
        <v>333</v>
      </c>
      <c r="B72" s="30" t="s">
        <v>380</v>
      </c>
      <c r="C72" s="3" t="s">
        <v>381</v>
      </c>
      <c r="D72" s="3">
        <v>365</v>
      </c>
      <c r="E72" s="38">
        <f t="shared" si="0"/>
        <v>4.1187887906279999</v>
      </c>
      <c r="F72" s="38">
        <f t="shared" si="1"/>
        <v>1503.3579085792198</v>
      </c>
      <c r="G72" s="20" t="s">
        <v>381</v>
      </c>
      <c r="H72" s="20">
        <v>0.1716161996095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1.363598733903668E-3</v>
      </c>
      <c r="P72" s="20">
        <v>1.272026216717452E-2</v>
      </c>
      <c r="Q72" s="20">
        <v>8.6011100147662736E-2</v>
      </c>
      <c r="R72" s="20">
        <v>0.23436871244434229</v>
      </c>
      <c r="S72" s="20">
        <v>0.36846899278248291</v>
      </c>
      <c r="T72" s="20">
        <v>0.47219691475740883</v>
      </c>
      <c r="U72" s="20">
        <v>0.53649583311307747</v>
      </c>
      <c r="V72" s="20">
        <v>0.56113637871604294</v>
      </c>
      <c r="W72" s="20">
        <v>0.54515520523388827</v>
      </c>
      <c r="X72" s="20">
        <v>0.49838745882496049</v>
      </c>
      <c r="Y72" s="20">
        <v>0.40798143169691042</v>
      </c>
      <c r="Z72" s="20">
        <v>0.28025408028150878</v>
      </c>
      <c r="AA72" s="20">
        <v>0.1032053582991531</v>
      </c>
      <c r="AB72" s="20">
        <v>1.1043463429483379E-2</v>
      </c>
      <c r="AC72" s="20">
        <v>0</v>
      </c>
      <c r="AD72" s="20">
        <v>0</v>
      </c>
      <c r="AE72" s="20">
        <v>0</v>
      </c>
      <c r="AF72" s="20">
        <v>0</v>
      </c>
    </row>
    <row r="73" spans="1:32" ht="14.25" customHeight="1">
      <c r="A73" s="3" t="s">
        <v>333</v>
      </c>
      <c r="B73" s="30">
        <v>1</v>
      </c>
      <c r="C73" s="86" t="s">
        <v>27</v>
      </c>
      <c r="D73" s="86">
        <v>31</v>
      </c>
      <c r="E73" s="87">
        <f t="shared" si="0"/>
        <v>5.5336889202114241</v>
      </c>
      <c r="F73" s="87">
        <f t="shared" si="1"/>
        <v>171.54435652655414</v>
      </c>
      <c r="G73" s="20" t="s">
        <v>27</v>
      </c>
      <c r="H73" s="20">
        <v>0.230570371675476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1.0583326665206171E-3</v>
      </c>
      <c r="P73" s="20">
        <v>2.6104179330508012E-2</v>
      </c>
      <c r="Q73" s="20">
        <v>0.12531763947355781</v>
      </c>
      <c r="R73" s="20">
        <v>0.30654999381111381</v>
      </c>
      <c r="S73" s="20">
        <v>0.47359489853570641</v>
      </c>
      <c r="T73" s="20">
        <v>0.60448288198766897</v>
      </c>
      <c r="U73" s="20">
        <v>0.68054057217058816</v>
      </c>
      <c r="V73" s="20">
        <v>0.70929285348071669</v>
      </c>
      <c r="W73" s="20">
        <v>0.70172933402291737</v>
      </c>
      <c r="X73" s="20">
        <v>0.6534858369598322</v>
      </c>
      <c r="Y73" s="20">
        <v>0.55822753502235789</v>
      </c>
      <c r="Z73" s="20">
        <v>0.41445293597605382</v>
      </c>
      <c r="AA73" s="20">
        <v>0.2281888116750507</v>
      </c>
      <c r="AB73" s="20">
        <v>5.0663115098831993E-2</v>
      </c>
      <c r="AC73" s="20">
        <v>0</v>
      </c>
      <c r="AD73" s="20">
        <v>0</v>
      </c>
      <c r="AE73" s="20">
        <v>0</v>
      </c>
      <c r="AF73" s="20">
        <v>0</v>
      </c>
    </row>
    <row r="74" spans="1:32" ht="14.25" customHeight="1">
      <c r="A74" s="3" t="s">
        <v>333</v>
      </c>
      <c r="B74" s="30">
        <v>2</v>
      </c>
      <c r="C74" s="86" t="s">
        <v>28</v>
      </c>
      <c r="D74" s="86">
        <v>28</v>
      </c>
      <c r="E74" s="87">
        <f t="shared" si="0"/>
        <v>5.3520796599905998</v>
      </c>
      <c r="F74" s="87">
        <f t="shared" si="1"/>
        <v>149.85823047973679</v>
      </c>
      <c r="G74" s="20" t="s">
        <v>28</v>
      </c>
      <c r="H74" s="20">
        <v>0.22300331916627489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1.463353668316225E-2</v>
      </c>
      <c r="Q74" s="20">
        <v>9.5086969172339747E-2</v>
      </c>
      <c r="R74" s="20">
        <v>0.27159938779531739</v>
      </c>
      <c r="S74" s="20">
        <v>0.44514994988751061</v>
      </c>
      <c r="T74" s="20">
        <v>0.5753265386918105</v>
      </c>
      <c r="U74" s="20">
        <v>0.66730045414204586</v>
      </c>
      <c r="V74" s="20">
        <v>0.70529908252867834</v>
      </c>
      <c r="W74" s="20">
        <v>0.69775349417478527</v>
      </c>
      <c r="X74" s="20">
        <v>0.64986620210405577</v>
      </c>
      <c r="Y74" s="20">
        <v>0.55417265918532099</v>
      </c>
      <c r="Z74" s="20">
        <v>0.41201487751124471</v>
      </c>
      <c r="AA74" s="20">
        <v>0.22312118323271701</v>
      </c>
      <c r="AB74" s="20">
        <v>4.0755324881611127E-2</v>
      </c>
      <c r="AC74" s="20">
        <v>0</v>
      </c>
      <c r="AD74" s="20">
        <v>0</v>
      </c>
      <c r="AE74" s="20">
        <v>0</v>
      </c>
      <c r="AF74" s="20">
        <v>0</v>
      </c>
    </row>
    <row r="75" spans="1:32" ht="14.25" customHeight="1">
      <c r="A75" s="3" t="s">
        <v>333</v>
      </c>
      <c r="B75" s="30">
        <v>3</v>
      </c>
      <c r="C75" s="88" t="s">
        <v>29</v>
      </c>
      <c r="D75" s="88">
        <v>31</v>
      </c>
      <c r="E75" s="89">
        <f t="shared" si="0"/>
        <v>4.8448229215402199</v>
      </c>
      <c r="F75" s="89">
        <f t="shared" si="1"/>
        <v>150.18951056774682</v>
      </c>
      <c r="G75" s="20" t="s">
        <v>29</v>
      </c>
      <c r="H75" s="20">
        <v>0.20186762173084249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2.7654386171870101E-3</v>
      </c>
      <c r="Q75" s="20">
        <v>7.8257339201009357E-2</v>
      </c>
      <c r="R75" s="20">
        <v>0.24676436965595441</v>
      </c>
      <c r="S75" s="20">
        <v>0.41060436348238682</v>
      </c>
      <c r="T75" s="20">
        <v>0.54399395486480062</v>
      </c>
      <c r="U75" s="20">
        <v>0.62255391579039943</v>
      </c>
      <c r="V75" s="20">
        <v>0.66299271183715569</v>
      </c>
      <c r="W75" s="20">
        <v>0.64995002002089208</v>
      </c>
      <c r="X75" s="20">
        <v>0.59979806228591082</v>
      </c>
      <c r="Y75" s="20">
        <v>0.50271254723756487</v>
      </c>
      <c r="Z75" s="20">
        <v>0.35178565319585392</v>
      </c>
      <c r="AA75" s="20">
        <v>0.16892961560375391</v>
      </c>
      <c r="AB75" s="20">
        <v>3.7149297473508119E-3</v>
      </c>
      <c r="AC75" s="20">
        <v>0</v>
      </c>
      <c r="AD75" s="20">
        <v>0</v>
      </c>
      <c r="AE75" s="20">
        <v>0</v>
      </c>
      <c r="AF75" s="20">
        <v>0</v>
      </c>
    </row>
    <row r="76" spans="1:32" ht="14.25" customHeight="1">
      <c r="A76" s="3" t="s">
        <v>333</v>
      </c>
      <c r="B76" s="30">
        <v>4</v>
      </c>
      <c r="C76" s="88" t="s">
        <v>30</v>
      </c>
      <c r="D76" s="88">
        <v>30</v>
      </c>
      <c r="E76" s="89">
        <f t="shared" si="0"/>
        <v>3.8280385658349303</v>
      </c>
      <c r="F76" s="89">
        <f t="shared" si="1"/>
        <v>114.84115697504791</v>
      </c>
      <c r="G76" s="20" t="s">
        <v>30</v>
      </c>
      <c r="H76" s="20">
        <v>0.15950160690978871</v>
      </c>
      <c r="I76" s="20">
        <v>0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6.0731764245660742E-2</v>
      </c>
      <c r="R76" s="20">
        <v>0.2040062671041408</v>
      </c>
      <c r="S76" s="20">
        <v>0.33519579537250821</v>
      </c>
      <c r="T76" s="20">
        <v>0.44342245699764138</v>
      </c>
      <c r="U76" s="20">
        <v>0.511096582730029</v>
      </c>
      <c r="V76" s="20">
        <v>0.54059360613608609</v>
      </c>
      <c r="W76" s="20">
        <v>0.53297988285312548</v>
      </c>
      <c r="X76" s="20">
        <v>0.49099783986475309</v>
      </c>
      <c r="Y76" s="20">
        <v>0.40164832976192227</v>
      </c>
      <c r="Z76" s="20">
        <v>0.25448194897356402</v>
      </c>
      <c r="AA76" s="20">
        <v>5.288409179549914E-2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</row>
    <row r="77" spans="1:32" ht="14.25" customHeight="1">
      <c r="A77" s="3" t="s">
        <v>333</v>
      </c>
      <c r="B77" s="30">
        <v>5</v>
      </c>
      <c r="C77" s="88" t="s">
        <v>31</v>
      </c>
      <c r="D77" s="88">
        <v>31</v>
      </c>
      <c r="E77" s="89">
        <f t="shared" si="0"/>
        <v>2.7849254964371992</v>
      </c>
      <c r="F77" s="89">
        <f t="shared" si="1"/>
        <v>86.332690389553179</v>
      </c>
      <c r="G77" s="20" t="s">
        <v>31</v>
      </c>
      <c r="H77" s="20">
        <v>0.11603856235155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3.0009741954781809E-2</v>
      </c>
      <c r="R77" s="20">
        <v>0.14173383015460381</v>
      </c>
      <c r="S77" s="20">
        <v>0.24794348058845661</v>
      </c>
      <c r="T77" s="20">
        <v>0.3305555398211984</v>
      </c>
      <c r="U77" s="20">
        <v>0.39349165020135052</v>
      </c>
      <c r="V77" s="20">
        <v>0.41773071683408491</v>
      </c>
      <c r="W77" s="20">
        <v>0.39602660061609002</v>
      </c>
      <c r="X77" s="20">
        <v>0.36225403930385341</v>
      </c>
      <c r="Y77" s="20">
        <v>0.27463264120172087</v>
      </c>
      <c r="Z77" s="20">
        <v>0.1905472557610588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</row>
    <row r="78" spans="1:32" ht="14.25" customHeight="1">
      <c r="A78" s="3" t="s">
        <v>333</v>
      </c>
      <c r="B78" s="30">
        <v>6</v>
      </c>
      <c r="C78" s="90" t="s">
        <v>32</v>
      </c>
      <c r="D78" s="90">
        <v>30</v>
      </c>
      <c r="E78" s="91">
        <f t="shared" si="0"/>
        <v>2.4646288680154766</v>
      </c>
      <c r="F78" s="91">
        <f t="shared" si="1"/>
        <v>73.938866040464305</v>
      </c>
      <c r="G78" s="20" t="s">
        <v>32</v>
      </c>
      <c r="H78" s="20">
        <v>0.10269286950064491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5.2352624582845146E-3</v>
      </c>
      <c r="R78" s="20">
        <v>0.11530150398413939</v>
      </c>
      <c r="S78" s="20">
        <v>0.21708023468539869</v>
      </c>
      <c r="T78" s="20">
        <v>0.29485382992613468</v>
      </c>
      <c r="U78" s="20">
        <v>0.33922447961299668</v>
      </c>
      <c r="V78" s="20">
        <v>0.36966290204417412</v>
      </c>
      <c r="W78" s="20">
        <v>0.35927933857163791</v>
      </c>
      <c r="X78" s="20">
        <v>0.33829510357416898</v>
      </c>
      <c r="Y78" s="20">
        <v>0.26250218667592679</v>
      </c>
      <c r="Z78" s="20">
        <v>0.16319402648261511</v>
      </c>
      <c r="AA78" s="20">
        <v>0</v>
      </c>
      <c r="AB78" s="20">
        <v>0</v>
      </c>
      <c r="AC78" s="20">
        <v>0</v>
      </c>
      <c r="AD78" s="20">
        <v>0</v>
      </c>
      <c r="AE78" s="20">
        <v>0</v>
      </c>
      <c r="AF78" s="20">
        <v>0</v>
      </c>
    </row>
    <row r="79" spans="1:32" ht="14.25" customHeight="1">
      <c r="A79" s="3" t="s">
        <v>333</v>
      </c>
      <c r="B79" s="30">
        <v>7</v>
      </c>
      <c r="C79" s="90" t="s">
        <v>33</v>
      </c>
      <c r="D79" s="90">
        <v>31</v>
      </c>
      <c r="E79" s="91">
        <f t="shared" si="0"/>
        <v>2.5820430173851374</v>
      </c>
      <c r="F79" s="91">
        <f t="shared" si="1"/>
        <v>80.043333538939265</v>
      </c>
      <c r="G79" s="20" t="s">
        <v>33</v>
      </c>
      <c r="H79" s="20">
        <v>0.1075851257243807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6.4814570628327194E-3</v>
      </c>
      <c r="R79" s="20">
        <v>0.1226644388619548</v>
      </c>
      <c r="S79" s="20">
        <v>0.22196416587121459</v>
      </c>
      <c r="T79" s="20">
        <v>0.31419347071887088</v>
      </c>
      <c r="U79" s="20">
        <v>0.36318264591462862</v>
      </c>
      <c r="V79" s="20">
        <v>0.3796868165369009</v>
      </c>
      <c r="W79" s="20">
        <v>0.37081912347509349</v>
      </c>
      <c r="X79" s="20">
        <v>0.33033385340270233</v>
      </c>
      <c r="Y79" s="20">
        <v>0.26485457969602011</v>
      </c>
      <c r="Z79" s="20">
        <v>0.20786246584491841</v>
      </c>
      <c r="AA79" s="20">
        <v>0</v>
      </c>
      <c r="AB79" s="20">
        <v>0</v>
      </c>
      <c r="AC79" s="20">
        <v>0</v>
      </c>
      <c r="AD79" s="20">
        <v>0</v>
      </c>
      <c r="AE79" s="20">
        <v>0</v>
      </c>
      <c r="AF79" s="20">
        <v>0</v>
      </c>
    </row>
    <row r="80" spans="1:32" ht="14.25" customHeight="1">
      <c r="A80" s="3" t="s">
        <v>333</v>
      </c>
      <c r="B80" s="30">
        <v>8</v>
      </c>
      <c r="C80" s="90" t="s">
        <v>34</v>
      </c>
      <c r="D80" s="90">
        <v>31</v>
      </c>
      <c r="E80" s="91">
        <f t="shared" si="0"/>
        <v>2.9500032789063204</v>
      </c>
      <c r="F80" s="91">
        <f t="shared" si="1"/>
        <v>91.450101646095931</v>
      </c>
      <c r="G80" s="20" t="s">
        <v>34</v>
      </c>
      <c r="H80" s="20">
        <v>0.1229168032877633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3.6788369344149752E-2</v>
      </c>
      <c r="R80" s="20">
        <v>0.15617389082826921</v>
      </c>
      <c r="S80" s="20">
        <v>0.26899271387358631</v>
      </c>
      <c r="T80" s="20">
        <v>0.35497086861540222</v>
      </c>
      <c r="U80" s="20">
        <v>0.40873798212564949</v>
      </c>
      <c r="V80" s="20">
        <v>0.42115395988962051</v>
      </c>
      <c r="W80" s="20">
        <v>0.41196191587651088</v>
      </c>
      <c r="X80" s="20">
        <v>0.37472787791569112</v>
      </c>
      <c r="Y80" s="20">
        <v>0.30286507989671962</v>
      </c>
      <c r="Z80" s="20">
        <v>0.1929945954100156</v>
      </c>
      <c r="AA80" s="20">
        <v>2.063602513070556E-2</v>
      </c>
      <c r="AB80" s="20">
        <v>0</v>
      </c>
      <c r="AC80" s="20">
        <v>0</v>
      </c>
      <c r="AD80" s="20">
        <v>0</v>
      </c>
      <c r="AE80" s="20">
        <v>0</v>
      </c>
      <c r="AF80" s="20">
        <v>0</v>
      </c>
    </row>
    <row r="81" spans="1:32" ht="14.25" customHeight="1">
      <c r="A81" s="3" t="s">
        <v>333</v>
      </c>
      <c r="B81" s="30">
        <v>9</v>
      </c>
      <c r="C81" s="25" t="s">
        <v>35</v>
      </c>
      <c r="D81" s="25">
        <v>30</v>
      </c>
      <c r="E81" s="92">
        <f t="shared" si="0"/>
        <v>3.8416339628720135</v>
      </c>
      <c r="F81" s="92">
        <f t="shared" si="1"/>
        <v>115.2490188861604</v>
      </c>
      <c r="G81" s="20" t="s">
        <v>35</v>
      </c>
      <c r="H81" s="20">
        <v>0.16006808178633389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3.9991584392880799E-3</v>
      </c>
      <c r="Q81" s="20">
        <v>8.7686074149940674E-2</v>
      </c>
      <c r="R81" s="20">
        <v>0.23562021732535149</v>
      </c>
      <c r="S81" s="20">
        <v>0.36391060182167412</v>
      </c>
      <c r="T81" s="20">
        <v>0.4568392578616729</v>
      </c>
      <c r="U81" s="20">
        <v>0.50446621325257213</v>
      </c>
      <c r="V81" s="20">
        <v>0.52946764536457325</v>
      </c>
      <c r="W81" s="20">
        <v>0.51126707106319147</v>
      </c>
      <c r="X81" s="20">
        <v>0.4575642786980359</v>
      </c>
      <c r="Y81" s="20">
        <v>0.36748006958564111</v>
      </c>
      <c r="Z81" s="20">
        <v>0.22486859798244099</v>
      </c>
      <c r="AA81" s="20">
        <v>9.8464777327630898E-2</v>
      </c>
      <c r="AB81" s="20">
        <v>0</v>
      </c>
      <c r="AC81" s="20">
        <v>0</v>
      </c>
      <c r="AD81" s="20">
        <v>0</v>
      </c>
      <c r="AE81" s="20">
        <v>0</v>
      </c>
      <c r="AF81" s="20">
        <v>0</v>
      </c>
    </row>
    <row r="82" spans="1:32" ht="14.25" customHeight="1">
      <c r="A82" s="3" t="s">
        <v>333</v>
      </c>
      <c r="B82" s="30">
        <v>10</v>
      </c>
      <c r="C82" s="25" t="s">
        <v>36</v>
      </c>
      <c r="D82" s="25">
        <v>31</v>
      </c>
      <c r="E82" s="92">
        <f t="shared" si="0"/>
        <v>4.531408542419272</v>
      </c>
      <c r="F82" s="92">
        <f t="shared" si="1"/>
        <v>140.47366481499742</v>
      </c>
      <c r="G82" s="20" t="s">
        <v>36</v>
      </c>
      <c r="H82" s="20">
        <v>0.18880868926746969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8.1822936315669736E-5</v>
      </c>
      <c r="P82" s="20">
        <v>2.5865175690211989E-2</v>
      </c>
      <c r="Q82" s="20">
        <v>0.14926575346218279</v>
      </c>
      <c r="R82" s="20">
        <v>0.3064667781066881</v>
      </c>
      <c r="S82" s="20">
        <v>0.43647843658827451</v>
      </c>
      <c r="T82" s="20">
        <v>0.5289771949245422</v>
      </c>
      <c r="U82" s="20">
        <v>0.59232550872509249</v>
      </c>
      <c r="V82" s="20">
        <v>0.6061769602587963</v>
      </c>
      <c r="W82" s="20">
        <v>0.57308125244113473</v>
      </c>
      <c r="X82" s="20">
        <v>0.51496176284415629</v>
      </c>
      <c r="Y82" s="20">
        <v>0.41264362447338648</v>
      </c>
      <c r="Z82" s="20">
        <v>0.2635017810702262</v>
      </c>
      <c r="AA82" s="20">
        <v>0.1215824908982642</v>
      </c>
      <c r="AB82" s="20">
        <v>0</v>
      </c>
      <c r="AC82" s="20">
        <v>0</v>
      </c>
      <c r="AD82" s="20">
        <v>0</v>
      </c>
      <c r="AE82" s="20">
        <v>0</v>
      </c>
      <c r="AF82" s="20">
        <v>0</v>
      </c>
    </row>
    <row r="83" spans="1:32" ht="14.25" customHeight="1">
      <c r="A83" s="3" t="s">
        <v>333</v>
      </c>
      <c r="B83" s="30">
        <v>11</v>
      </c>
      <c r="C83" s="25" t="s">
        <v>37</v>
      </c>
      <c r="D83" s="25">
        <v>30</v>
      </c>
      <c r="E83" s="92">
        <f t="shared" si="0"/>
        <v>5.218939300010077</v>
      </c>
      <c r="F83" s="92">
        <f t="shared" si="1"/>
        <v>156.56817900030231</v>
      </c>
      <c r="G83" s="20" t="s">
        <v>37</v>
      </c>
      <c r="H83" s="20">
        <v>0.2174558041670866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6.6641686766288604E-3</v>
      </c>
      <c r="P83" s="20">
        <v>4.174643692967514E-2</v>
      </c>
      <c r="Q83" s="20">
        <v>0.18752821377217049</v>
      </c>
      <c r="R83" s="20">
        <v>0.35668078482119991</v>
      </c>
      <c r="S83" s="20">
        <v>0.49708451710358792</v>
      </c>
      <c r="T83" s="20">
        <v>0.59964840464253266</v>
      </c>
      <c r="U83" s="20">
        <v>0.66769237037079332</v>
      </c>
      <c r="V83" s="20">
        <v>0.6817520345667486</v>
      </c>
      <c r="W83" s="20">
        <v>0.65239754569967001</v>
      </c>
      <c r="X83" s="20">
        <v>0.58741201327639125</v>
      </c>
      <c r="Y83" s="20">
        <v>0.4747485022922544</v>
      </c>
      <c r="Z83" s="20">
        <v>0.3195788681934475</v>
      </c>
      <c r="AA83" s="20">
        <v>0.1377702943258233</v>
      </c>
      <c r="AB83" s="20">
        <v>8.235145339153576E-3</v>
      </c>
      <c r="AC83" s="20">
        <v>0</v>
      </c>
      <c r="AD83" s="20">
        <v>0</v>
      </c>
      <c r="AE83" s="20">
        <v>0</v>
      </c>
      <c r="AF83" s="20">
        <v>0</v>
      </c>
    </row>
    <row r="84" spans="1:32" ht="14.25" customHeight="1">
      <c r="A84" s="3" t="s">
        <v>333</v>
      </c>
      <c r="B84" s="30">
        <v>12</v>
      </c>
      <c r="C84" s="86" t="s">
        <v>38</v>
      </c>
      <c r="D84" s="86">
        <v>31</v>
      </c>
      <c r="E84" s="87">
        <f t="shared" si="0"/>
        <v>5.4932529539133297</v>
      </c>
      <c r="F84" s="87">
        <f t="shared" si="1"/>
        <v>170.29084157131322</v>
      </c>
      <c r="G84" s="20" t="s">
        <v>38</v>
      </c>
      <c r="H84" s="20">
        <v>0.2288855397463887</v>
      </c>
      <c r="I84" s="20">
        <v>0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  <c r="O84" s="20">
        <v>8.5588605273788712E-3</v>
      </c>
      <c r="P84" s="20">
        <v>3.7529220316061727E-2</v>
      </c>
      <c r="Q84" s="20">
        <v>0.16974461747504241</v>
      </c>
      <c r="R84" s="20">
        <v>0.34886308688337447</v>
      </c>
      <c r="S84" s="20">
        <v>0.50362875557948894</v>
      </c>
      <c r="T84" s="20">
        <v>0.61909857803663026</v>
      </c>
      <c r="U84" s="20">
        <v>0.68733762232078444</v>
      </c>
      <c r="V84" s="20">
        <v>0.70982725511498068</v>
      </c>
      <c r="W84" s="20">
        <v>0.68461688399161003</v>
      </c>
      <c r="X84" s="20">
        <v>0.62095263566997527</v>
      </c>
      <c r="Y84" s="20">
        <v>0.51928942533408995</v>
      </c>
      <c r="Z84" s="20">
        <v>0.36776595697666681</v>
      </c>
      <c r="AA84" s="20">
        <v>0.1868870096003924</v>
      </c>
      <c r="AB84" s="20">
        <v>2.9153046086853041E-2</v>
      </c>
      <c r="AC84" s="20">
        <v>0</v>
      </c>
      <c r="AD84" s="20">
        <v>0</v>
      </c>
      <c r="AE84" s="20">
        <v>0</v>
      </c>
      <c r="AF84" s="20">
        <v>0</v>
      </c>
    </row>
    <row r="85" spans="1:32" ht="14.25" customHeight="1">
      <c r="A85" s="3" t="s">
        <v>334</v>
      </c>
      <c r="B85" s="30" t="s">
        <v>380</v>
      </c>
      <c r="C85" s="3" t="s">
        <v>381</v>
      </c>
      <c r="D85" s="3">
        <v>365</v>
      </c>
      <c r="E85" s="38">
        <f t="shared" si="0"/>
        <v>4.1370763639488519</v>
      </c>
      <c r="F85" s="38">
        <f t="shared" si="1"/>
        <v>1510.032872841331</v>
      </c>
      <c r="G85" s="20" t="s">
        <v>381</v>
      </c>
      <c r="H85" s="20">
        <v>0.1723781818312021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1.4342885455124049E-3</v>
      </c>
      <c r="P85" s="20">
        <v>1.3283013923218271E-2</v>
      </c>
      <c r="Q85" s="20">
        <v>9.0077773553911958E-2</v>
      </c>
      <c r="R85" s="20">
        <v>0.24127041697474069</v>
      </c>
      <c r="S85" s="20">
        <v>0.37543834465201381</v>
      </c>
      <c r="T85" s="20">
        <v>0.4779121633691123</v>
      </c>
      <c r="U85" s="20">
        <v>0.5412828970087501</v>
      </c>
      <c r="V85" s="20">
        <v>0.56591143316995718</v>
      </c>
      <c r="W85" s="20">
        <v>0.54744308994029078</v>
      </c>
      <c r="X85" s="20">
        <v>0.49493135705848201</v>
      </c>
      <c r="Y85" s="20">
        <v>0.40196438729364647</v>
      </c>
      <c r="Z85" s="20">
        <v>0.27461385550026662</v>
      </c>
      <c r="AA85" s="20">
        <v>0.10160486395337889</v>
      </c>
      <c r="AB85" s="20">
        <v>9.9084790055692634E-3</v>
      </c>
      <c r="AC85" s="20">
        <v>0</v>
      </c>
      <c r="AD85" s="20">
        <v>0</v>
      </c>
      <c r="AE85" s="20">
        <v>0</v>
      </c>
      <c r="AF85" s="20">
        <v>0</v>
      </c>
    </row>
    <row r="86" spans="1:32" ht="14.25" customHeight="1">
      <c r="A86" s="3" t="s">
        <v>334</v>
      </c>
      <c r="B86" s="30">
        <v>1</v>
      </c>
      <c r="C86" s="86" t="s">
        <v>27</v>
      </c>
      <c r="D86" s="86">
        <v>31</v>
      </c>
      <c r="E86" s="87">
        <f t="shared" si="0"/>
        <v>5.5481283129597196</v>
      </c>
      <c r="F86" s="87">
        <f t="shared" si="1"/>
        <v>171.9919777017513</v>
      </c>
      <c r="G86" s="20" t="s">
        <v>27</v>
      </c>
      <c r="H86" s="20">
        <v>0.2311720130399883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20">
        <v>1.2388102266618561E-3</v>
      </c>
      <c r="P86" s="20">
        <v>2.600999216915021E-2</v>
      </c>
      <c r="Q86" s="20">
        <v>0.13260778765156259</v>
      </c>
      <c r="R86" s="20">
        <v>0.31800290554701849</v>
      </c>
      <c r="S86" s="20">
        <v>0.48400809818752483</v>
      </c>
      <c r="T86" s="20">
        <v>0.61049293938093385</v>
      </c>
      <c r="U86" s="20">
        <v>0.6849829203493929</v>
      </c>
      <c r="V86" s="20">
        <v>0.71574781561381828</v>
      </c>
      <c r="W86" s="20">
        <v>0.70170137599340299</v>
      </c>
      <c r="X86" s="20">
        <v>0.64989042089188565</v>
      </c>
      <c r="Y86" s="20">
        <v>0.55040533718019957</v>
      </c>
      <c r="Z86" s="20">
        <v>0.40531038296147298</v>
      </c>
      <c r="AA86" s="20">
        <v>0.2210558881088448</v>
      </c>
      <c r="AB86" s="20">
        <v>4.6673638697850149E-2</v>
      </c>
      <c r="AC86" s="20">
        <v>0</v>
      </c>
      <c r="AD86" s="20">
        <v>0</v>
      </c>
      <c r="AE86" s="20">
        <v>0</v>
      </c>
      <c r="AF86" s="20">
        <v>0</v>
      </c>
    </row>
    <row r="87" spans="1:32" ht="14.25" customHeight="1">
      <c r="A87" s="3" t="s">
        <v>334</v>
      </c>
      <c r="B87" s="30">
        <v>2</v>
      </c>
      <c r="C87" s="86" t="s">
        <v>28</v>
      </c>
      <c r="D87" s="86">
        <v>28</v>
      </c>
      <c r="E87" s="87">
        <f t="shared" si="0"/>
        <v>5.398445359255402</v>
      </c>
      <c r="F87" s="87">
        <f t="shared" si="1"/>
        <v>151.15647005915125</v>
      </c>
      <c r="G87" s="20" t="s">
        <v>28</v>
      </c>
      <c r="H87" s="20">
        <v>0.22493522330230839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1.492443625917755E-2</v>
      </c>
      <c r="Q87" s="20">
        <v>0.10128633479761411</v>
      </c>
      <c r="R87" s="20">
        <v>0.28277873292130001</v>
      </c>
      <c r="S87" s="20">
        <v>0.45804105799729827</v>
      </c>
      <c r="T87" s="20">
        <v>0.58654813760571922</v>
      </c>
      <c r="U87" s="20">
        <v>0.67585174617119936</v>
      </c>
      <c r="V87" s="20">
        <v>0.71350943976869086</v>
      </c>
      <c r="W87" s="20">
        <v>0.70012784979056319</v>
      </c>
      <c r="X87" s="20">
        <v>0.64858637166580679</v>
      </c>
      <c r="Y87" s="20">
        <v>0.55446491582610435</v>
      </c>
      <c r="Z87" s="20">
        <v>0.40751996662555418</v>
      </c>
      <c r="AA87" s="20">
        <v>0.21753691828069521</v>
      </c>
      <c r="AB87" s="20">
        <v>3.7269451545679129E-2</v>
      </c>
      <c r="AC87" s="20">
        <v>0</v>
      </c>
      <c r="AD87" s="20">
        <v>0</v>
      </c>
      <c r="AE87" s="20">
        <v>0</v>
      </c>
      <c r="AF87" s="20">
        <v>0</v>
      </c>
    </row>
    <row r="88" spans="1:32" ht="14.25" customHeight="1">
      <c r="A88" s="3" t="s">
        <v>334</v>
      </c>
      <c r="B88" s="30">
        <v>3</v>
      </c>
      <c r="C88" s="88" t="s">
        <v>29</v>
      </c>
      <c r="D88" s="88">
        <v>31</v>
      </c>
      <c r="E88" s="89">
        <f t="shared" si="0"/>
        <v>4.8589061859614517</v>
      </c>
      <c r="F88" s="89">
        <f t="shared" si="1"/>
        <v>150.62609176480501</v>
      </c>
      <c r="G88" s="20" t="s">
        <v>29</v>
      </c>
      <c r="H88" s="20">
        <v>0.2024544244150604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2.950691225845019E-3</v>
      </c>
      <c r="Q88" s="20">
        <v>8.5088534347445455E-2</v>
      </c>
      <c r="R88" s="20">
        <v>0.25885218677641753</v>
      </c>
      <c r="S88" s="20">
        <v>0.4225587025038432</v>
      </c>
      <c r="T88" s="20">
        <v>0.55106097826639933</v>
      </c>
      <c r="U88" s="20">
        <v>0.62543052846550418</v>
      </c>
      <c r="V88" s="20">
        <v>0.66437536208849179</v>
      </c>
      <c r="W88" s="20">
        <v>0.64745600238054868</v>
      </c>
      <c r="X88" s="20">
        <v>0.59488864773439332</v>
      </c>
      <c r="Y88" s="20">
        <v>0.49512406702694389</v>
      </c>
      <c r="Z88" s="20">
        <v>0.34557047379853378</v>
      </c>
      <c r="AA88" s="20">
        <v>0.16446317230332949</v>
      </c>
      <c r="AB88" s="20">
        <v>1.0868390437550109E-3</v>
      </c>
      <c r="AC88" s="20">
        <v>0</v>
      </c>
      <c r="AD88" s="20">
        <v>0</v>
      </c>
      <c r="AE88" s="20">
        <v>0</v>
      </c>
      <c r="AF88" s="20">
        <v>0</v>
      </c>
    </row>
    <row r="89" spans="1:32" ht="14.25" customHeight="1">
      <c r="A89" s="3" t="s">
        <v>334</v>
      </c>
      <c r="B89" s="30">
        <v>4</v>
      </c>
      <c r="C89" s="88" t="s">
        <v>30</v>
      </c>
      <c r="D89" s="88">
        <v>30</v>
      </c>
      <c r="E89" s="89">
        <f t="shared" si="0"/>
        <v>3.8386425190865423</v>
      </c>
      <c r="F89" s="89">
        <f t="shared" si="1"/>
        <v>115.15927557259627</v>
      </c>
      <c r="G89" s="20" t="s">
        <v>30</v>
      </c>
      <c r="H89" s="20">
        <v>0.15994343829527261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6.4139712292011458E-2</v>
      </c>
      <c r="R89" s="20">
        <v>0.21197597973695831</v>
      </c>
      <c r="S89" s="20">
        <v>0.33958143339744778</v>
      </c>
      <c r="T89" s="20">
        <v>0.44612270154282102</v>
      </c>
      <c r="U89" s="20">
        <v>0.51556223396471323</v>
      </c>
      <c r="V89" s="20">
        <v>0.54119299514894104</v>
      </c>
      <c r="W89" s="20">
        <v>0.5370291520120416</v>
      </c>
      <c r="X89" s="20">
        <v>0.48561108966033301</v>
      </c>
      <c r="Y89" s="20">
        <v>0.38923622033800559</v>
      </c>
      <c r="Z89" s="20">
        <v>0.2507785976582676</v>
      </c>
      <c r="AA89" s="20">
        <v>5.7412403335001798E-2</v>
      </c>
      <c r="AB89" s="20">
        <v>0</v>
      </c>
      <c r="AC89" s="20">
        <v>0</v>
      </c>
      <c r="AD89" s="20">
        <v>0</v>
      </c>
      <c r="AE89" s="20">
        <v>0</v>
      </c>
      <c r="AF89" s="20">
        <v>0</v>
      </c>
    </row>
    <row r="90" spans="1:32" ht="14.25" customHeight="1">
      <c r="A90" s="3" t="s">
        <v>334</v>
      </c>
      <c r="B90" s="30">
        <v>5</v>
      </c>
      <c r="C90" s="88" t="s">
        <v>31</v>
      </c>
      <c r="D90" s="88">
        <v>31</v>
      </c>
      <c r="E90" s="89">
        <f t="shared" si="0"/>
        <v>2.7894263591117627</v>
      </c>
      <c r="F90" s="89">
        <f t="shared" si="1"/>
        <v>86.47221713246465</v>
      </c>
      <c r="G90" s="20" t="s">
        <v>31</v>
      </c>
      <c r="H90" s="20">
        <v>0.11622609829632349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v>3.1239906357930409E-2</v>
      </c>
      <c r="R90" s="20">
        <v>0.14458004333576979</v>
      </c>
      <c r="S90" s="20">
        <v>0.25267948022051512</v>
      </c>
      <c r="T90" s="20">
        <v>0.33306322995678722</v>
      </c>
      <c r="U90" s="20">
        <v>0.39076909062666748</v>
      </c>
      <c r="V90" s="20">
        <v>0.41957513009071229</v>
      </c>
      <c r="W90" s="20">
        <v>0.39872388458780539</v>
      </c>
      <c r="X90" s="20">
        <v>0.35884710553303478</v>
      </c>
      <c r="Y90" s="20">
        <v>0.27358951460338038</v>
      </c>
      <c r="Z90" s="20">
        <v>0.18635897379916011</v>
      </c>
      <c r="AA90" s="20">
        <v>0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</row>
    <row r="91" spans="1:32" ht="14.25" customHeight="1">
      <c r="A91" s="3" t="s">
        <v>334</v>
      </c>
      <c r="B91" s="30">
        <v>6</v>
      </c>
      <c r="C91" s="90" t="s">
        <v>32</v>
      </c>
      <c r="D91" s="90">
        <v>30</v>
      </c>
      <c r="E91" s="91">
        <f t="shared" si="0"/>
        <v>2.4747474649772379</v>
      </c>
      <c r="F91" s="91">
        <f t="shared" si="1"/>
        <v>74.242423949317129</v>
      </c>
      <c r="G91" s="20" t="s">
        <v>32</v>
      </c>
      <c r="H91" s="20">
        <v>0.1031144777073849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v>5.7311296304161236E-4</v>
      </c>
      <c r="R91" s="20">
        <v>0.11423323371749119</v>
      </c>
      <c r="S91" s="20">
        <v>0.21612626545677319</v>
      </c>
      <c r="T91" s="20">
        <v>0.29704224524521311</v>
      </c>
      <c r="U91" s="20">
        <v>0.35292745905991668</v>
      </c>
      <c r="V91" s="20">
        <v>0.38460742377039719</v>
      </c>
      <c r="W91" s="20">
        <v>0.36506778392271128</v>
      </c>
      <c r="X91" s="20">
        <v>0.33029683718388092</v>
      </c>
      <c r="Y91" s="20">
        <v>0.25612241519859169</v>
      </c>
      <c r="Z91" s="20">
        <v>0.15775068845922111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</row>
    <row r="92" spans="1:32" ht="14.25" customHeight="1">
      <c r="A92" s="3" t="s">
        <v>334</v>
      </c>
      <c r="B92" s="30">
        <v>7</v>
      </c>
      <c r="C92" s="90" t="s">
        <v>33</v>
      </c>
      <c r="D92" s="90">
        <v>31</v>
      </c>
      <c r="E92" s="91">
        <f t="shared" si="0"/>
        <v>2.5800437106028142</v>
      </c>
      <c r="F92" s="91">
        <f t="shared" si="1"/>
        <v>79.981355028687247</v>
      </c>
      <c r="G92" s="20" t="s">
        <v>33</v>
      </c>
      <c r="H92" s="20">
        <v>0.1075018212751172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2.4834068771747131E-3</v>
      </c>
      <c r="R92" s="20">
        <v>0.1230136648291663</v>
      </c>
      <c r="S92" s="20">
        <v>0.22832692532330329</v>
      </c>
      <c r="T92" s="20">
        <v>0.31226851072334988</v>
      </c>
      <c r="U92" s="20">
        <v>0.36442802756066178</v>
      </c>
      <c r="V92" s="20">
        <v>0.37811285729228161</v>
      </c>
      <c r="W92" s="20">
        <v>0.36907110081186001</v>
      </c>
      <c r="X92" s="20">
        <v>0.33082240465069368</v>
      </c>
      <c r="Y92" s="20">
        <v>0.26598265838022911</v>
      </c>
      <c r="Z92" s="20">
        <v>0.20553415415409351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</row>
    <row r="93" spans="1:32" ht="14.25" customHeight="1">
      <c r="A93" s="3" t="s">
        <v>334</v>
      </c>
      <c r="B93" s="30">
        <v>8</v>
      </c>
      <c r="C93" s="90" t="s">
        <v>34</v>
      </c>
      <c r="D93" s="90">
        <v>31</v>
      </c>
      <c r="E93" s="91">
        <f t="shared" si="0"/>
        <v>2.9823870296071675</v>
      </c>
      <c r="F93" s="91">
        <f t="shared" si="1"/>
        <v>92.453997917822193</v>
      </c>
      <c r="G93" s="20" t="s">
        <v>34</v>
      </c>
      <c r="H93" s="20">
        <v>0.12426612623363199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3.9107623314527808E-2</v>
      </c>
      <c r="R93" s="20">
        <v>0.1601546417968546</v>
      </c>
      <c r="S93" s="20">
        <v>0.26793471658883572</v>
      </c>
      <c r="T93" s="20">
        <v>0.35465210078534298</v>
      </c>
      <c r="U93" s="20">
        <v>0.41703329072971201</v>
      </c>
      <c r="V93" s="20">
        <v>0.42904451950861072</v>
      </c>
      <c r="W93" s="20">
        <v>0.41540589923641802</v>
      </c>
      <c r="X93" s="20">
        <v>0.3745419835288209</v>
      </c>
      <c r="Y93" s="20">
        <v>0.2941605175444546</v>
      </c>
      <c r="Z93" s="20">
        <v>0.1936157336833145</v>
      </c>
      <c r="AA93" s="20">
        <v>3.6736002890275662E-2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</row>
    <row r="94" spans="1:32" ht="14.25" customHeight="1">
      <c r="A94" s="3" t="s">
        <v>334</v>
      </c>
      <c r="B94" s="30">
        <v>9</v>
      </c>
      <c r="C94" s="25" t="s">
        <v>35</v>
      </c>
      <c r="D94" s="25">
        <v>30</v>
      </c>
      <c r="E94" s="92">
        <f t="shared" si="0"/>
        <v>3.8412427599005645</v>
      </c>
      <c r="F94" s="92">
        <f t="shared" si="1"/>
        <v>115.23728279701693</v>
      </c>
      <c r="G94" s="20" t="s">
        <v>35</v>
      </c>
      <c r="H94" s="20">
        <v>0.16005178166252351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4.052700086689595E-3</v>
      </c>
      <c r="Q94" s="20">
        <v>9.2995885967146349E-2</v>
      </c>
      <c r="R94" s="20">
        <v>0.24061814231555301</v>
      </c>
      <c r="S94" s="20">
        <v>0.36768338149110308</v>
      </c>
      <c r="T94" s="20">
        <v>0.4564922094786476</v>
      </c>
      <c r="U94" s="20">
        <v>0.49999622458290832</v>
      </c>
      <c r="V94" s="20">
        <v>0.53868689826635896</v>
      </c>
      <c r="W94" s="20">
        <v>0.50930614261474627</v>
      </c>
      <c r="X94" s="20">
        <v>0.45435574639771648</v>
      </c>
      <c r="Y94" s="20">
        <v>0.36329108231524049</v>
      </c>
      <c r="Z94" s="20">
        <v>0.21990268564177359</v>
      </c>
      <c r="AA94" s="20">
        <v>9.3861660742680347E-2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</row>
    <row r="95" spans="1:32" ht="14.25" customHeight="1">
      <c r="A95" s="3" t="s">
        <v>334</v>
      </c>
      <c r="B95" s="30">
        <v>10</v>
      </c>
      <c r="C95" s="25" t="s">
        <v>36</v>
      </c>
      <c r="D95" s="25">
        <v>31</v>
      </c>
      <c r="E95" s="92">
        <f t="shared" si="0"/>
        <v>4.5811616800040049</v>
      </c>
      <c r="F95" s="92">
        <f t="shared" si="1"/>
        <v>142.01601208012414</v>
      </c>
      <c r="G95" s="20" t="s">
        <v>36</v>
      </c>
      <c r="H95" s="20">
        <v>0.1908817366668335</v>
      </c>
      <c r="I95" s="20">
        <v>0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20">
        <v>1.042069104149703E-4</v>
      </c>
      <c r="P95" s="20">
        <v>2.720875966842122E-2</v>
      </c>
      <c r="Q95" s="20">
        <v>0.15595278130644979</v>
      </c>
      <c r="R95" s="20">
        <v>0.31505805392072223</v>
      </c>
      <c r="S95" s="20">
        <v>0.4445937725877771</v>
      </c>
      <c r="T95" s="20">
        <v>0.54552584614297073</v>
      </c>
      <c r="U95" s="20">
        <v>0.6039286368302953</v>
      </c>
      <c r="V95" s="20">
        <v>0.61359143489940804</v>
      </c>
      <c r="W95" s="20">
        <v>0.58675693088601011</v>
      </c>
      <c r="X95" s="20">
        <v>0.51526598073197272</v>
      </c>
      <c r="Y95" s="20">
        <v>0.40336834451029269</v>
      </c>
      <c r="Z95" s="20">
        <v>0.25326402516490881</v>
      </c>
      <c r="AA95" s="20">
        <v>0.1165429064443609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</row>
    <row r="96" spans="1:32" ht="14.25" customHeight="1">
      <c r="A96" s="3" t="s">
        <v>334</v>
      </c>
      <c r="B96" s="30">
        <v>11</v>
      </c>
      <c r="C96" s="25" t="s">
        <v>37</v>
      </c>
      <c r="D96" s="25">
        <v>30</v>
      </c>
      <c r="E96" s="92">
        <f t="shared" si="0"/>
        <v>5.2443936460751184</v>
      </c>
      <c r="F96" s="92">
        <f t="shared" si="1"/>
        <v>157.33180938225354</v>
      </c>
      <c r="G96" s="20" t="s">
        <v>37</v>
      </c>
      <c r="H96" s="20">
        <v>0.2185164019197966</v>
      </c>
      <c r="I96" s="20">
        <v>0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20">
        <v>6.9587455923295497E-3</v>
      </c>
      <c r="P96" s="20">
        <v>4.5351041654043703E-2</v>
      </c>
      <c r="Q96" s="20">
        <v>0.19599614964001691</v>
      </c>
      <c r="R96" s="20">
        <v>0.36768682642147882</v>
      </c>
      <c r="S96" s="20">
        <v>0.5073028073707061</v>
      </c>
      <c r="T96" s="20">
        <v>0.6158973658704866</v>
      </c>
      <c r="U96" s="20">
        <v>0.67377641968622026</v>
      </c>
      <c r="V96" s="20">
        <v>0.68111621091579555</v>
      </c>
      <c r="W96" s="20">
        <v>0.65406463362691059</v>
      </c>
      <c r="X96" s="20">
        <v>0.58020278177917217</v>
      </c>
      <c r="Y96" s="20">
        <v>0.46712767782241649</v>
      </c>
      <c r="Z96" s="20">
        <v>0.3095103266018161</v>
      </c>
      <c r="AA96" s="20">
        <v>0.13203766835445041</v>
      </c>
      <c r="AB96" s="20">
        <v>7.3649907392744074E-3</v>
      </c>
      <c r="AC96" s="20">
        <v>0</v>
      </c>
      <c r="AD96" s="20">
        <v>0</v>
      </c>
      <c r="AE96" s="20">
        <v>0</v>
      </c>
      <c r="AF96" s="20">
        <v>0</v>
      </c>
    </row>
    <row r="97" spans="1:32" ht="14.25" customHeight="1">
      <c r="A97" s="3" t="s">
        <v>334</v>
      </c>
      <c r="B97" s="30">
        <v>12</v>
      </c>
      <c r="C97" s="86" t="s">
        <v>38</v>
      </c>
      <c r="D97" s="86">
        <v>31</v>
      </c>
      <c r="E97" s="87">
        <f t="shared" si="0"/>
        <v>5.5073913398444265</v>
      </c>
      <c r="F97" s="87">
        <f t="shared" si="1"/>
        <v>170.72913153517723</v>
      </c>
      <c r="G97" s="20" t="s">
        <v>38</v>
      </c>
      <c r="H97" s="20">
        <v>0.2294746391601844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8.909699816742481E-3</v>
      </c>
      <c r="P97" s="20">
        <v>3.8898546015291982E-2</v>
      </c>
      <c r="Q97" s="20">
        <v>0.17946204713202241</v>
      </c>
      <c r="R97" s="20">
        <v>0.35829059237815941</v>
      </c>
      <c r="S97" s="20">
        <v>0.51642349469903748</v>
      </c>
      <c r="T97" s="20">
        <v>0.62577969543067591</v>
      </c>
      <c r="U97" s="20">
        <v>0.69070818607781004</v>
      </c>
      <c r="V97" s="20">
        <v>0.71137711067598031</v>
      </c>
      <c r="W97" s="20">
        <v>0.68460632342047045</v>
      </c>
      <c r="X97" s="20">
        <v>0.61586691494407397</v>
      </c>
      <c r="Y97" s="20">
        <v>0.5106998967778994</v>
      </c>
      <c r="Z97" s="20">
        <v>0.3602502574550826</v>
      </c>
      <c r="AA97" s="20">
        <v>0.17961174698090801</v>
      </c>
      <c r="AB97" s="20">
        <v>2.6506828040272459E-2</v>
      </c>
      <c r="AC97" s="20">
        <v>0</v>
      </c>
      <c r="AD97" s="20">
        <v>0</v>
      </c>
      <c r="AE97" s="20">
        <v>0</v>
      </c>
      <c r="AF97" s="20">
        <v>0</v>
      </c>
    </row>
    <row r="98" spans="1:32" ht="14.25" customHeight="1">
      <c r="A98" s="3" t="s">
        <v>335</v>
      </c>
      <c r="B98" s="30" t="s">
        <v>380</v>
      </c>
      <c r="C98" s="3" t="s">
        <v>381</v>
      </c>
      <c r="D98" s="3">
        <v>365</v>
      </c>
      <c r="E98" s="38">
        <f t="shared" si="0"/>
        <v>4.256727594278269</v>
      </c>
      <c r="F98" s="38">
        <f t="shared" si="1"/>
        <v>1553.7055719115681</v>
      </c>
      <c r="G98" s="20" t="s">
        <v>381</v>
      </c>
      <c r="H98" s="20">
        <v>0.17736364976159449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20">
        <v>0</v>
      </c>
      <c r="O98" s="20">
        <v>1.487110254574026E-3</v>
      </c>
      <c r="P98" s="20">
        <v>2.4369002148502919E-2</v>
      </c>
      <c r="Q98" s="20">
        <v>0.1427977359580121</v>
      </c>
      <c r="R98" s="20">
        <v>0.30834963921651581</v>
      </c>
      <c r="S98" s="20">
        <v>0.43479160339141859</v>
      </c>
      <c r="T98" s="20">
        <v>0.52350221847148271</v>
      </c>
      <c r="U98" s="20">
        <v>0.57050385055723463</v>
      </c>
      <c r="V98" s="20">
        <v>0.57777372669915628</v>
      </c>
      <c r="W98" s="20">
        <v>0.54290802874615518</v>
      </c>
      <c r="X98" s="20">
        <v>0.47781278104419261</v>
      </c>
      <c r="Y98" s="20">
        <v>0.36902207144534921</v>
      </c>
      <c r="Z98" s="20">
        <v>0.22731013595208391</v>
      </c>
      <c r="AA98" s="20">
        <v>5.1734138638077028E-2</v>
      </c>
      <c r="AB98" s="20">
        <v>4.3655517555138438E-3</v>
      </c>
      <c r="AC98" s="20">
        <v>0</v>
      </c>
      <c r="AD98" s="20">
        <v>0</v>
      </c>
      <c r="AE98" s="20">
        <v>0</v>
      </c>
      <c r="AF98" s="20">
        <v>0</v>
      </c>
    </row>
    <row r="99" spans="1:32" ht="14.25" customHeight="1">
      <c r="A99" s="3" t="s">
        <v>335</v>
      </c>
      <c r="B99" s="30">
        <v>1</v>
      </c>
      <c r="C99" s="86" t="s">
        <v>27</v>
      </c>
      <c r="D99" s="86">
        <v>31</v>
      </c>
      <c r="E99" s="87">
        <f t="shared" si="0"/>
        <v>5.5842418669930192</v>
      </c>
      <c r="F99" s="87">
        <f t="shared" si="1"/>
        <v>173.1114978767836</v>
      </c>
      <c r="G99" s="20" t="s">
        <v>27</v>
      </c>
      <c r="H99" s="20">
        <v>0.23267674445804251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1.166085910650691E-3</v>
      </c>
      <c r="P99" s="20">
        <v>3.955715310627269E-2</v>
      </c>
      <c r="Q99" s="20">
        <v>0.21344019359806879</v>
      </c>
      <c r="R99" s="20">
        <v>0.40313986829015758</v>
      </c>
      <c r="S99" s="20">
        <v>0.54972015133437235</v>
      </c>
      <c r="T99" s="20">
        <v>0.64988000691542069</v>
      </c>
      <c r="U99" s="20">
        <v>0.70212467876126061</v>
      </c>
      <c r="V99" s="20">
        <v>0.7140528073075274</v>
      </c>
      <c r="W99" s="20">
        <v>0.68571827599350643</v>
      </c>
      <c r="X99" s="20">
        <v>0.61547084508341354</v>
      </c>
      <c r="Y99" s="20">
        <v>0.50023107046591297</v>
      </c>
      <c r="Z99" s="20">
        <v>0.34086177648161031</v>
      </c>
      <c r="AA99" s="20">
        <v>0.1508927862875124</v>
      </c>
      <c r="AB99" s="20">
        <v>1.798616745733319E-2</v>
      </c>
      <c r="AC99" s="20">
        <v>0</v>
      </c>
      <c r="AD99" s="20">
        <v>0</v>
      </c>
      <c r="AE99" s="20">
        <v>0</v>
      </c>
      <c r="AF99" s="20">
        <v>0</v>
      </c>
    </row>
    <row r="100" spans="1:32" ht="14.25" customHeight="1">
      <c r="A100" s="3" t="s">
        <v>335</v>
      </c>
      <c r="B100" s="30">
        <v>2</v>
      </c>
      <c r="C100" s="86" t="s">
        <v>28</v>
      </c>
      <c r="D100" s="86">
        <v>28</v>
      </c>
      <c r="E100" s="87">
        <f t="shared" si="0"/>
        <v>5.4680733442917786</v>
      </c>
      <c r="F100" s="87">
        <f t="shared" si="1"/>
        <v>153.10605364016979</v>
      </c>
      <c r="G100" s="20" t="s">
        <v>28</v>
      </c>
      <c r="H100" s="20">
        <v>0.2278363893454908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1.9476505892517561E-2</v>
      </c>
      <c r="Q100" s="20">
        <v>0.17921248209311411</v>
      </c>
      <c r="R100" s="20">
        <v>0.37334911791041331</v>
      </c>
      <c r="S100" s="20">
        <v>0.52929200476376204</v>
      </c>
      <c r="T100" s="20">
        <v>0.6363894705291856</v>
      </c>
      <c r="U100" s="20">
        <v>0.70206541215066143</v>
      </c>
      <c r="V100" s="20">
        <v>0.71643790156588039</v>
      </c>
      <c r="W100" s="20">
        <v>0.68600146779762583</v>
      </c>
      <c r="X100" s="20">
        <v>0.62219578101706374</v>
      </c>
      <c r="Y100" s="20">
        <v>0.50312565023032563</v>
      </c>
      <c r="Z100" s="20">
        <v>0.34162559705492462</v>
      </c>
      <c r="AA100" s="20">
        <v>0.14741616344173639</v>
      </c>
      <c r="AB100" s="20">
        <v>1.1485789844569031E-2</v>
      </c>
      <c r="AC100" s="20">
        <v>0</v>
      </c>
      <c r="AD100" s="20">
        <v>0</v>
      </c>
      <c r="AE100" s="20">
        <v>0</v>
      </c>
      <c r="AF100" s="20">
        <v>0</v>
      </c>
    </row>
    <row r="101" spans="1:32" ht="14.25" customHeight="1">
      <c r="A101" s="3" t="s">
        <v>335</v>
      </c>
      <c r="B101" s="30">
        <v>3</v>
      </c>
      <c r="C101" s="88" t="s">
        <v>29</v>
      </c>
      <c r="D101" s="88">
        <v>31</v>
      </c>
      <c r="E101" s="89">
        <f t="shared" si="0"/>
        <v>4.9748613567152908</v>
      </c>
      <c r="F101" s="89">
        <f t="shared" si="1"/>
        <v>154.22070205817403</v>
      </c>
      <c r="G101" s="20" t="s">
        <v>29</v>
      </c>
      <c r="H101" s="20">
        <v>0.20728588986313709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v>4.5580547251843004E-3</v>
      </c>
      <c r="Q101" s="20">
        <v>0.1591303067768344</v>
      </c>
      <c r="R101" s="20">
        <v>0.34718722990387052</v>
      </c>
      <c r="S101" s="20">
        <v>0.49713435165297343</v>
      </c>
      <c r="T101" s="20">
        <v>0.60449351795910256</v>
      </c>
      <c r="U101" s="20">
        <v>0.65932377592563485</v>
      </c>
      <c r="V101" s="20">
        <v>0.67182645180585676</v>
      </c>
      <c r="W101" s="20">
        <v>0.63867553177394898</v>
      </c>
      <c r="X101" s="20">
        <v>0.56841938538759029</v>
      </c>
      <c r="Y101" s="20">
        <v>0.45279787281753597</v>
      </c>
      <c r="Z101" s="20">
        <v>0.28796065626756068</v>
      </c>
      <c r="AA101" s="20">
        <v>8.2837631432425243E-2</v>
      </c>
      <c r="AB101" s="20">
        <v>5.1659028677374195E-4</v>
      </c>
      <c r="AC101" s="20">
        <v>0</v>
      </c>
      <c r="AD101" s="20">
        <v>0</v>
      </c>
      <c r="AE101" s="20">
        <v>0</v>
      </c>
      <c r="AF101" s="20">
        <v>0</v>
      </c>
    </row>
    <row r="102" spans="1:32" ht="14.25" customHeight="1">
      <c r="A102" s="3" t="s">
        <v>335</v>
      </c>
      <c r="B102" s="30">
        <v>4</v>
      </c>
      <c r="C102" s="88" t="s">
        <v>30</v>
      </c>
      <c r="D102" s="88">
        <v>30</v>
      </c>
      <c r="E102" s="89">
        <f t="shared" si="0"/>
        <v>4.0413821986997798</v>
      </c>
      <c r="F102" s="89">
        <f t="shared" si="1"/>
        <v>121.24146596099339</v>
      </c>
      <c r="G102" s="20" t="s">
        <v>30</v>
      </c>
      <c r="H102" s="20">
        <v>0.16839092494582419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0.1189939601830782</v>
      </c>
      <c r="R102" s="20">
        <v>0.28690609559643637</v>
      </c>
      <c r="S102" s="20">
        <v>0.41493644685148251</v>
      </c>
      <c r="T102" s="20">
        <v>0.51445510815381446</v>
      </c>
      <c r="U102" s="20">
        <v>0.56206041360773817</v>
      </c>
      <c r="V102" s="20">
        <v>0.57578486249039174</v>
      </c>
      <c r="W102" s="20">
        <v>0.53475848330917508</v>
      </c>
      <c r="X102" s="20">
        <v>0.46756338573949491</v>
      </c>
      <c r="Y102" s="20">
        <v>0.35834458745729969</v>
      </c>
      <c r="Z102" s="20">
        <v>0.2023455614048722</v>
      </c>
      <c r="AA102" s="20">
        <v>5.2332939059973214E-3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</row>
    <row r="103" spans="1:32" ht="14.25" customHeight="1">
      <c r="A103" s="3" t="s">
        <v>335</v>
      </c>
      <c r="B103" s="30">
        <v>5</v>
      </c>
      <c r="C103" s="88" t="s">
        <v>31</v>
      </c>
      <c r="D103" s="88">
        <v>31</v>
      </c>
      <c r="E103" s="89">
        <f t="shared" si="0"/>
        <v>3.0029247983037584</v>
      </c>
      <c r="F103" s="89">
        <f t="shared" si="1"/>
        <v>93.090668747416515</v>
      </c>
      <c r="G103" s="20" t="s">
        <v>31</v>
      </c>
      <c r="H103" s="20">
        <v>0.12512186659598989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6.6272038839412115E-2</v>
      </c>
      <c r="R103" s="20">
        <v>0.1983827356431038</v>
      </c>
      <c r="S103" s="20">
        <v>0.30533655972328488</v>
      </c>
      <c r="T103" s="20">
        <v>0.38250322544522491</v>
      </c>
      <c r="U103" s="20">
        <v>0.43527271781467552</v>
      </c>
      <c r="V103" s="20">
        <v>0.44211921623024009</v>
      </c>
      <c r="W103" s="20">
        <v>0.41053615243889441</v>
      </c>
      <c r="X103" s="20">
        <v>0.35737341119343541</v>
      </c>
      <c r="Y103" s="20">
        <v>0.2562618517347609</v>
      </c>
      <c r="Z103" s="20">
        <v>0.1488668892407263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</row>
    <row r="104" spans="1:32" ht="14.25" customHeight="1">
      <c r="A104" s="3" t="s">
        <v>335</v>
      </c>
      <c r="B104" s="30">
        <v>6</v>
      </c>
      <c r="C104" s="90" t="s">
        <v>32</v>
      </c>
      <c r="D104" s="90">
        <v>30</v>
      </c>
      <c r="E104" s="91">
        <f t="shared" si="0"/>
        <v>2.6507963058023094</v>
      </c>
      <c r="F104" s="91">
        <f t="shared" si="1"/>
        <v>79.523889174069282</v>
      </c>
      <c r="G104" s="20" t="s">
        <v>32</v>
      </c>
      <c r="H104" s="20">
        <v>0.1104498460750962</v>
      </c>
      <c r="I104" s="20">
        <v>0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2.6400228530313432E-3</v>
      </c>
      <c r="R104" s="20">
        <v>0.16547207234663491</v>
      </c>
      <c r="S104" s="20">
        <v>0.27051570337619069</v>
      </c>
      <c r="T104" s="20">
        <v>0.33884386850832859</v>
      </c>
      <c r="U104" s="20">
        <v>0.38828494519097162</v>
      </c>
      <c r="V104" s="20">
        <v>0.41220089726678838</v>
      </c>
      <c r="W104" s="20">
        <v>0.37570549008324222</v>
      </c>
      <c r="X104" s="20">
        <v>0.32711143756156053</v>
      </c>
      <c r="Y104" s="20">
        <v>0.24139120548839621</v>
      </c>
      <c r="Z104" s="20">
        <v>0.12863066312716501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</row>
    <row r="105" spans="1:32" ht="14.25" customHeight="1">
      <c r="A105" s="3" t="s">
        <v>335</v>
      </c>
      <c r="B105" s="30">
        <v>7</v>
      </c>
      <c r="C105" s="90" t="s">
        <v>33</v>
      </c>
      <c r="D105" s="90">
        <v>31</v>
      </c>
      <c r="E105" s="91">
        <f t="shared" si="0"/>
        <v>2.6942714633609866</v>
      </c>
      <c r="F105" s="91">
        <f t="shared" si="1"/>
        <v>83.522415364190579</v>
      </c>
      <c r="G105" s="20" t="s">
        <v>33</v>
      </c>
      <c r="H105" s="20">
        <v>0.1122613109733744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8.8999742327195656E-3</v>
      </c>
      <c r="R105" s="20">
        <v>0.16444926063512019</v>
      </c>
      <c r="S105" s="20">
        <v>0.27093772336617528</v>
      </c>
      <c r="T105" s="20">
        <v>0.34843783933066641</v>
      </c>
      <c r="U105" s="20">
        <v>0.38694225473414601</v>
      </c>
      <c r="V105" s="20">
        <v>0.40109489064694209</v>
      </c>
      <c r="W105" s="20">
        <v>0.37446996042756558</v>
      </c>
      <c r="X105" s="20">
        <v>0.33154790262338052</v>
      </c>
      <c r="Y105" s="20">
        <v>0.24118283735973689</v>
      </c>
      <c r="Z105" s="20">
        <v>0.16630882000453409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v>0</v>
      </c>
    </row>
    <row r="106" spans="1:32" ht="14.25" customHeight="1">
      <c r="A106" s="3" t="s">
        <v>335</v>
      </c>
      <c r="B106" s="30">
        <v>8</v>
      </c>
      <c r="C106" s="90" t="s">
        <v>34</v>
      </c>
      <c r="D106" s="90">
        <v>31</v>
      </c>
      <c r="E106" s="91">
        <f t="shared" si="0"/>
        <v>3.1266130101841383</v>
      </c>
      <c r="F106" s="91">
        <f t="shared" si="1"/>
        <v>96.925003315708281</v>
      </c>
      <c r="G106" s="20" t="s">
        <v>34</v>
      </c>
      <c r="H106" s="20">
        <v>0.13027554209100581</v>
      </c>
      <c r="I106" s="20">
        <v>0</v>
      </c>
      <c r="J106" s="20">
        <v>0</v>
      </c>
      <c r="K106" s="20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0">
        <v>7.2293030479929646E-2</v>
      </c>
      <c r="R106" s="20">
        <v>0.20853891619678119</v>
      </c>
      <c r="S106" s="20">
        <v>0.32244181019555168</v>
      </c>
      <c r="T106" s="20">
        <v>0.39835644373379148</v>
      </c>
      <c r="U106" s="20">
        <v>0.44177494969744668</v>
      </c>
      <c r="V106" s="20">
        <v>0.44531716002942251</v>
      </c>
      <c r="W106" s="20">
        <v>0.41685579728193078</v>
      </c>
      <c r="X106" s="20">
        <v>0.3693314644385442</v>
      </c>
      <c r="Y106" s="20">
        <v>0.28268701571349653</v>
      </c>
      <c r="Z106" s="20">
        <v>0.16674211397359859</v>
      </c>
      <c r="AA106" s="20">
        <v>2.274308443644697E-3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</row>
    <row r="107" spans="1:32" ht="14.25" customHeight="1">
      <c r="A107" s="3" t="s">
        <v>335</v>
      </c>
      <c r="B107" s="30">
        <v>9</v>
      </c>
      <c r="C107" s="25" t="s">
        <v>35</v>
      </c>
      <c r="D107" s="25">
        <v>30</v>
      </c>
      <c r="E107" s="92">
        <f t="shared" si="0"/>
        <v>3.9555394844447251</v>
      </c>
      <c r="F107" s="92">
        <f t="shared" si="1"/>
        <v>118.66618453334175</v>
      </c>
      <c r="G107" s="20" t="s">
        <v>35</v>
      </c>
      <c r="H107" s="20">
        <v>0.16481414518519691</v>
      </c>
      <c r="I107" s="20">
        <v>0</v>
      </c>
      <c r="J107" s="20">
        <v>0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20">
        <v>1.0836600114285571E-2</v>
      </c>
      <c r="Q107" s="20">
        <v>0.1497137022799096</v>
      </c>
      <c r="R107" s="20">
        <v>0.30177586228576397</v>
      </c>
      <c r="S107" s="20">
        <v>0.41809757456218483</v>
      </c>
      <c r="T107" s="20">
        <v>0.51080750584899148</v>
      </c>
      <c r="U107" s="20">
        <v>0.54193359013543463</v>
      </c>
      <c r="V107" s="20">
        <v>0.54065799995178809</v>
      </c>
      <c r="W107" s="20">
        <v>0.50760256476974497</v>
      </c>
      <c r="X107" s="20">
        <v>0.44129179193028439</v>
      </c>
      <c r="Y107" s="20">
        <v>0.33460154582121088</v>
      </c>
      <c r="Z107" s="20">
        <v>0.18647561174048119</v>
      </c>
      <c r="AA107" s="20">
        <v>1.174513500464567E-2</v>
      </c>
      <c r="AB107" s="20">
        <v>0</v>
      </c>
      <c r="AC107" s="20">
        <v>0</v>
      </c>
      <c r="AD107" s="20">
        <v>0</v>
      </c>
      <c r="AE107" s="20">
        <v>0</v>
      </c>
      <c r="AF107" s="20">
        <v>0</v>
      </c>
    </row>
    <row r="108" spans="1:32" ht="14.25" customHeight="1">
      <c r="A108" s="3" t="s">
        <v>335</v>
      </c>
      <c r="B108" s="30">
        <v>10</v>
      </c>
      <c r="C108" s="25" t="s">
        <v>36</v>
      </c>
      <c r="D108" s="25">
        <v>31</v>
      </c>
      <c r="E108" s="92">
        <f t="shared" si="0"/>
        <v>4.6318331075396024</v>
      </c>
      <c r="F108" s="92">
        <f t="shared" si="1"/>
        <v>143.58682633372769</v>
      </c>
      <c r="G108" s="20" t="s">
        <v>36</v>
      </c>
      <c r="H108" s="20">
        <v>0.19299304614748339</v>
      </c>
      <c r="I108" s="20">
        <v>0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  <c r="O108" s="20">
        <v>9.570629328871735E-5</v>
      </c>
      <c r="P108" s="20">
        <v>5.6606630701034083E-2</v>
      </c>
      <c r="Q108" s="20">
        <v>0.21531267961414871</v>
      </c>
      <c r="R108" s="20">
        <v>0.37238231178359932</v>
      </c>
      <c r="S108" s="20">
        <v>0.4948232232099779</v>
      </c>
      <c r="T108" s="20">
        <v>0.57469222951780796</v>
      </c>
      <c r="U108" s="20">
        <v>0.61714892113276765</v>
      </c>
      <c r="V108" s="20">
        <v>0.61582527412224963</v>
      </c>
      <c r="W108" s="20">
        <v>0.57675694035768266</v>
      </c>
      <c r="X108" s="20">
        <v>0.49093252299478052</v>
      </c>
      <c r="Y108" s="20">
        <v>0.37561264609166639</v>
      </c>
      <c r="Z108" s="20">
        <v>0.2102445730463014</v>
      </c>
      <c r="AA108" s="20">
        <v>3.1399448674297309E-2</v>
      </c>
      <c r="AB108" s="20">
        <v>0</v>
      </c>
      <c r="AC108" s="20">
        <v>0</v>
      </c>
      <c r="AD108" s="20">
        <v>0</v>
      </c>
      <c r="AE108" s="20">
        <v>0</v>
      </c>
      <c r="AF108" s="20">
        <v>0</v>
      </c>
    </row>
    <row r="109" spans="1:32" ht="14.25" customHeight="1">
      <c r="A109" s="3" t="s">
        <v>335</v>
      </c>
      <c r="B109" s="30">
        <v>11</v>
      </c>
      <c r="C109" s="25" t="s">
        <v>37</v>
      </c>
      <c r="D109" s="25">
        <v>30</v>
      </c>
      <c r="E109" s="92">
        <f t="shared" si="0"/>
        <v>5.342547279247345</v>
      </c>
      <c r="F109" s="92">
        <f t="shared" si="1"/>
        <v>160.27641837742036</v>
      </c>
      <c r="G109" s="20" t="s">
        <v>37</v>
      </c>
      <c r="H109" s="20">
        <v>0.22260613663530601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7.2849550328580662E-3</v>
      </c>
      <c r="P109" s="20">
        <v>8.7680819527372625E-2</v>
      </c>
      <c r="Q109" s="20">
        <v>0.26670051721406529</v>
      </c>
      <c r="R109" s="20">
        <v>0.44060743248241302</v>
      </c>
      <c r="S109" s="20">
        <v>0.56855779387174943</v>
      </c>
      <c r="T109" s="20">
        <v>0.65459742501644724</v>
      </c>
      <c r="U109" s="20">
        <v>0.69520075490105038</v>
      </c>
      <c r="V109" s="20">
        <v>0.68479159757020525</v>
      </c>
      <c r="W109" s="20">
        <v>0.6380160768774249</v>
      </c>
      <c r="X109" s="20">
        <v>0.55166923074731078</v>
      </c>
      <c r="Y109" s="20">
        <v>0.41730610529141521</v>
      </c>
      <c r="Z109" s="20">
        <v>0.24906540146014161</v>
      </c>
      <c r="AA109" s="20">
        <v>7.4708806449243353E-2</v>
      </c>
      <c r="AB109" s="20">
        <v>6.3603628056479629E-3</v>
      </c>
      <c r="AC109" s="20">
        <v>0</v>
      </c>
      <c r="AD109" s="20">
        <v>0</v>
      </c>
      <c r="AE109" s="20">
        <v>0</v>
      </c>
      <c r="AF109" s="20">
        <v>0</v>
      </c>
    </row>
    <row r="110" spans="1:32" ht="14.25" customHeight="1">
      <c r="A110" s="3" t="s">
        <v>335</v>
      </c>
      <c r="B110" s="30">
        <v>12</v>
      </c>
      <c r="C110" s="86" t="s">
        <v>38</v>
      </c>
      <c r="D110" s="86">
        <v>31</v>
      </c>
      <c r="E110" s="87">
        <f t="shared" si="0"/>
        <v>5.6076469157564892</v>
      </c>
      <c r="F110" s="87">
        <f t="shared" si="1"/>
        <v>173.83705438845118</v>
      </c>
      <c r="G110" s="20" t="s">
        <v>38</v>
      </c>
      <c r="H110" s="20">
        <v>0.23365195482318701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9.2985758180908346E-3</v>
      </c>
      <c r="P110" s="20">
        <v>7.371226171536821E-2</v>
      </c>
      <c r="Q110" s="20">
        <v>0.26096392333183338</v>
      </c>
      <c r="R110" s="20">
        <v>0.438004767523896</v>
      </c>
      <c r="S110" s="20">
        <v>0.57570589778931802</v>
      </c>
      <c r="T110" s="20">
        <v>0.66856998069901008</v>
      </c>
      <c r="U110" s="20">
        <v>0.71391379263502874</v>
      </c>
      <c r="V110" s="20">
        <v>0.71317566140258315</v>
      </c>
      <c r="W110" s="20">
        <v>0.66979960384311998</v>
      </c>
      <c r="X110" s="20">
        <v>0.59084621381345104</v>
      </c>
      <c r="Y110" s="20">
        <v>0.46472246887243401</v>
      </c>
      <c r="Z110" s="20">
        <v>0.29859396762309087</v>
      </c>
      <c r="AA110" s="20">
        <v>0.114302090017422</v>
      </c>
      <c r="AB110" s="20">
        <v>1.60377106718422E-2</v>
      </c>
      <c r="AC110" s="20">
        <v>0</v>
      </c>
      <c r="AD110" s="20">
        <v>0</v>
      </c>
      <c r="AE110" s="20">
        <v>0</v>
      </c>
      <c r="AF110" s="20">
        <v>0</v>
      </c>
    </row>
    <row r="111" spans="1:32" ht="14.25" customHeight="1">
      <c r="A111" s="3" t="s">
        <v>336</v>
      </c>
      <c r="B111" s="30" t="s">
        <v>380</v>
      </c>
      <c r="C111" s="3" t="s">
        <v>381</v>
      </c>
      <c r="D111" s="3">
        <v>365</v>
      </c>
      <c r="E111" s="38">
        <f t="shared" si="0"/>
        <v>4.0538178776526497</v>
      </c>
      <c r="F111" s="38">
        <f t="shared" si="1"/>
        <v>1479.6435253432171</v>
      </c>
      <c r="G111" s="20" t="s">
        <v>381</v>
      </c>
      <c r="H111" s="20">
        <v>0.16890907823552709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1.2301613295902531E-3</v>
      </c>
      <c r="P111" s="20">
        <v>1.1820504550470951E-2</v>
      </c>
      <c r="Q111" s="20">
        <v>7.705138824239284E-2</v>
      </c>
      <c r="R111" s="20">
        <v>0.21774608162709819</v>
      </c>
      <c r="S111" s="20">
        <v>0.34829404049998502</v>
      </c>
      <c r="T111" s="20">
        <v>0.45409928172954023</v>
      </c>
      <c r="U111" s="20">
        <v>0.52116984427375546</v>
      </c>
      <c r="V111" s="20">
        <v>0.55113831049041517</v>
      </c>
      <c r="W111" s="20">
        <v>0.5411830308101383</v>
      </c>
      <c r="X111" s="20">
        <v>0.50043801083490869</v>
      </c>
      <c r="Y111" s="20">
        <v>0.41414765414733151</v>
      </c>
      <c r="Z111" s="20">
        <v>0.28853013416674689</v>
      </c>
      <c r="AA111" s="20">
        <v>0.1130112168951671</v>
      </c>
      <c r="AB111" s="20">
        <v>1.395821805510933E-2</v>
      </c>
      <c r="AC111" s="20">
        <v>0</v>
      </c>
      <c r="AD111" s="20">
        <v>0</v>
      </c>
      <c r="AE111" s="20">
        <v>0</v>
      </c>
      <c r="AF111" s="20">
        <v>0</v>
      </c>
    </row>
    <row r="112" spans="1:32" ht="14.25" customHeight="1">
      <c r="A112" s="3" t="s">
        <v>336</v>
      </c>
      <c r="B112" s="30">
        <v>1</v>
      </c>
      <c r="C112" s="86" t="s">
        <v>27</v>
      </c>
      <c r="D112" s="86">
        <v>31</v>
      </c>
      <c r="E112" s="87">
        <f t="shared" si="0"/>
        <v>5.5158309805947345</v>
      </c>
      <c r="F112" s="87">
        <f t="shared" si="1"/>
        <v>170.99076039843678</v>
      </c>
      <c r="G112" s="20" t="s">
        <v>27</v>
      </c>
      <c r="H112" s="20">
        <v>0.2298262908581139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8.6289401500708716E-4</v>
      </c>
      <c r="P112" s="20">
        <v>2.5294430486783159E-2</v>
      </c>
      <c r="Q112" s="20">
        <v>0.115207398517089</v>
      </c>
      <c r="R112" s="20">
        <v>0.29005655743518932</v>
      </c>
      <c r="S112" s="20">
        <v>0.4589896296013935</v>
      </c>
      <c r="T112" s="20">
        <v>0.58917153500913622</v>
      </c>
      <c r="U112" s="20">
        <v>0.66687886675823782</v>
      </c>
      <c r="V112" s="20">
        <v>0.70567364284466216</v>
      </c>
      <c r="W112" s="20">
        <v>0.7064174774935934</v>
      </c>
      <c r="X112" s="20">
        <v>0.65725240850344357</v>
      </c>
      <c r="Y112" s="20">
        <v>0.56675903579888298</v>
      </c>
      <c r="Z112" s="20">
        <v>0.4250881632452474</v>
      </c>
      <c r="AA112" s="20">
        <v>0.2449722362777455</v>
      </c>
      <c r="AB112" s="20">
        <v>6.3206704608323352E-2</v>
      </c>
      <c r="AC112" s="20">
        <v>0</v>
      </c>
      <c r="AD112" s="20">
        <v>0</v>
      </c>
      <c r="AE112" s="20">
        <v>0</v>
      </c>
      <c r="AF112" s="20">
        <v>0</v>
      </c>
    </row>
    <row r="113" spans="1:32" ht="14.25" customHeight="1">
      <c r="A113" s="3" t="s">
        <v>336</v>
      </c>
      <c r="B113" s="30">
        <v>2</v>
      </c>
      <c r="C113" s="86" t="s">
        <v>28</v>
      </c>
      <c r="D113" s="86">
        <v>28</v>
      </c>
      <c r="E113" s="87">
        <f t="shared" si="0"/>
        <v>5.2947201482974373</v>
      </c>
      <c r="F113" s="87">
        <f t="shared" si="1"/>
        <v>148.25216415232825</v>
      </c>
      <c r="G113" s="20" t="s">
        <v>28</v>
      </c>
      <c r="H113" s="20">
        <v>0.2206133395123932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1.3984739242142391E-2</v>
      </c>
      <c r="Q113" s="20">
        <v>8.4643529513356811E-2</v>
      </c>
      <c r="R113" s="20">
        <v>0.25545702148198018</v>
      </c>
      <c r="S113" s="20">
        <v>0.42374565991586938</v>
      </c>
      <c r="T113" s="20">
        <v>0.56115413143544024</v>
      </c>
      <c r="U113" s="20">
        <v>0.6504139332226152</v>
      </c>
      <c r="V113" s="20">
        <v>0.6941666281661476</v>
      </c>
      <c r="W113" s="20">
        <v>0.69232815380139801</v>
      </c>
      <c r="X113" s="20">
        <v>0.65159536919167305</v>
      </c>
      <c r="Y113" s="20">
        <v>0.56079597426859362</v>
      </c>
      <c r="Z113" s="20">
        <v>0.42134346509911019</v>
      </c>
      <c r="AA113" s="20">
        <v>0.2345731436704746</v>
      </c>
      <c r="AB113" s="20">
        <v>5.0518399288635107E-2</v>
      </c>
      <c r="AC113" s="20">
        <v>0</v>
      </c>
      <c r="AD113" s="20">
        <v>0</v>
      </c>
      <c r="AE113" s="20">
        <v>0</v>
      </c>
      <c r="AF113" s="20">
        <v>0</v>
      </c>
    </row>
    <row r="114" spans="1:32" ht="14.25" customHeight="1">
      <c r="A114" s="3" t="s">
        <v>336</v>
      </c>
      <c r="B114" s="30">
        <v>3</v>
      </c>
      <c r="C114" s="88" t="s">
        <v>29</v>
      </c>
      <c r="D114" s="88">
        <v>31</v>
      </c>
      <c r="E114" s="89">
        <f t="shared" si="0"/>
        <v>4.788787280589931</v>
      </c>
      <c r="F114" s="89">
        <f t="shared" si="1"/>
        <v>148.45240569828786</v>
      </c>
      <c r="G114" s="20" t="s">
        <v>29</v>
      </c>
      <c r="H114" s="20">
        <v>0.19953280335791379</v>
      </c>
      <c r="I114" s="20">
        <v>0</v>
      </c>
      <c r="J114" s="20">
        <v>0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v>2.456455416559907E-3</v>
      </c>
      <c r="Q114" s="20">
        <v>6.7540673686693711E-2</v>
      </c>
      <c r="R114" s="20">
        <v>0.2295630469540437</v>
      </c>
      <c r="S114" s="20">
        <v>0.39356107556073372</v>
      </c>
      <c r="T114" s="20">
        <v>0.5276074486894522</v>
      </c>
      <c r="U114" s="20">
        <v>0.61330924313569335</v>
      </c>
      <c r="V114" s="20">
        <v>0.65460546074950843</v>
      </c>
      <c r="W114" s="20">
        <v>0.64793266549922945</v>
      </c>
      <c r="X114" s="20">
        <v>0.60130041398502998</v>
      </c>
      <c r="Y114" s="20">
        <v>0.50655029405244645</v>
      </c>
      <c r="Z114" s="20">
        <v>0.35997230197020619</v>
      </c>
      <c r="AA114" s="20">
        <v>0.18043707024704869</v>
      </c>
      <c r="AB114" s="20">
        <v>3.9511306432853431E-3</v>
      </c>
      <c r="AC114" s="20">
        <v>0</v>
      </c>
      <c r="AD114" s="20">
        <v>0</v>
      </c>
      <c r="AE114" s="20">
        <v>0</v>
      </c>
      <c r="AF114" s="20">
        <v>0</v>
      </c>
    </row>
    <row r="115" spans="1:32" ht="14.25" customHeight="1">
      <c r="A115" s="3" t="s">
        <v>336</v>
      </c>
      <c r="B115" s="30">
        <v>4</v>
      </c>
      <c r="C115" s="88" t="s">
        <v>30</v>
      </c>
      <c r="D115" s="88">
        <v>30</v>
      </c>
      <c r="E115" s="89">
        <f t="shared" si="0"/>
        <v>3.6664363241588487</v>
      </c>
      <c r="F115" s="89">
        <f t="shared" si="1"/>
        <v>109.99308972476545</v>
      </c>
      <c r="G115" s="20" t="s">
        <v>30</v>
      </c>
      <c r="H115" s="20">
        <v>0.15276818017328539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0">
        <v>5.1637275283369533E-2</v>
      </c>
      <c r="R115" s="20">
        <v>0.18985781654095341</v>
      </c>
      <c r="S115" s="20">
        <v>0.31641220036142731</v>
      </c>
      <c r="T115" s="20">
        <v>0.41435141986210072</v>
      </c>
      <c r="U115" s="20">
        <v>0.45634153933630989</v>
      </c>
      <c r="V115" s="20">
        <v>0.50282607536048818</v>
      </c>
      <c r="W115" s="20">
        <v>0.51890002158849979</v>
      </c>
      <c r="X115" s="20">
        <v>0.48832439972801422</v>
      </c>
      <c r="Y115" s="20">
        <v>0.40365666419518592</v>
      </c>
      <c r="Z115" s="20">
        <v>0.2614062516166557</v>
      </c>
      <c r="AA115" s="20">
        <v>6.2722660285844195E-2</v>
      </c>
      <c r="AB115" s="20">
        <v>0</v>
      </c>
      <c r="AC115" s="20">
        <v>0</v>
      </c>
      <c r="AD115" s="20">
        <v>0</v>
      </c>
      <c r="AE115" s="20">
        <v>0</v>
      </c>
      <c r="AF115" s="20">
        <v>0</v>
      </c>
    </row>
    <row r="116" spans="1:32" ht="14.25" customHeight="1">
      <c r="A116" s="3" t="s">
        <v>336</v>
      </c>
      <c r="B116" s="30">
        <v>5</v>
      </c>
      <c r="C116" s="88" t="s">
        <v>31</v>
      </c>
      <c r="D116" s="88">
        <v>31</v>
      </c>
      <c r="E116" s="89">
        <f t="shared" si="0"/>
        <v>2.6152520933889609</v>
      </c>
      <c r="F116" s="89">
        <f t="shared" si="1"/>
        <v>81.072814895057789</v>
      </c>
      <c r="G116" s="20" t="s">
        <v>31</v>
      </c>
      <c r="H116" s="20">
        <v>0.10896883722454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2.027505373310081E-2</v>
      </c>
      <c r="R116" s="20">
        <v>0.11820570748442751</v>
      </c>
      <c r="S116" s="20">
        <v>0.21446194270928279</v>
      </c>
      <c r="T116" s="20">
        <v>0.2878372962337637</v>
      </c>
      <c r="U116" s="20">
        <v>0.35474278858428132</v>
      </c>
      <c r="V116" s="20">
        <v>0.38355309770102258</v>
      </c>
      <c r="W116" s="20">
        <v>0.38904746504522819</v>
      </c>
      <c r="X116" s="20">
        <v>0.36307269709226742</v>
      </c>
      <c r="Y116" s="20">
        <v>0.28422320732239009</v>
      </c>
      <c r="Z116" s="20">
        <v>0.19983283748319641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</row>
    <row r="117" spans="1:32" ht="14.25" customHeight="1">
      <c r="A117" s="3" t="s">
        <v>336</v>
      </c>
      <c r="B117" s="30">
        <v>6</v>
      </c>
      <c r="C117" s="90" t="s">
        <v>32</v>
      </c>
      <c r="D117" s="90">
        <v>30</v>
      </c>
      <c r="E117" s="91">
        <f t="shared" si="0"/>
        <v>2.3435693139204234</v>
      </c>
      <c r="F117" s="91">
        <f t="shared" si="1"/>
        <v>70.307079417612698</v>
      </c>
      <c r="G117" s="20" t="s">
        <v>32</v>
      </c>
      <c r="H117" s="20">
        <v>9.7648721413350972E-2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4.8998731884469413E-4</v>
      </c>
      <c r="R117" s="20">
        <v>9.0949618925662737E-2</v>
      </c>
      <c r="S117" s="20">
        <v>0.1767531904524097</v>
      </c>
      <c r="T117" s="20">
        <v>0.25296450819382338</v>
      </c>
      <c r="U117" s="20">
        <v>0.32517799990945112</v>
      </c>
      <c r="V117" s="20">
        <v>0.36761734909997401</v>
      </c>
      <c r="W117" s="20">
        <v>0.35463960274534267</v>
      </c>
      <c r="X117" s="20">
        <v>0.3381601739195122</v>
      </c>
      <c r="Y117" s="20">
        <v>0.26740293078633409</v>
      </c>
      <c r="Z117" s="20">
        <v>0.16941395256906919</v>
      </c>
      <c r="AA117" s="20">
        <v>0</v>
      </c>
      <c r="AB117" s="20">
        <v>0</v>
      </c>
      <c r="AC117" s="20">
        <v>0</v>
      </c>
      <c r="AD117" s="20">
        <v>0</v>
      </c>
      <c r="AE117" s="20">
        <v>0</v>
      </c>
      <c r="AF117" s="20">
        <v>0</v>
      </c>
    </row>
    <row r="118" spans="1:32" ht="14.25" customHeight="1">
      <c r="A118" s="3" t="s">
        <v>336</v>
      </c>
      <c r="B118" s="30">
        <v>7</v>
      </c>
      <c r="C118" s="90" t="s">
        <v>33</v>
      </c>
      <c r="D118" s="90">
        <v>31</v>
      </c>
      <c r="E118" s="91">
        <f t="shared" si="0"/>
        <v>2.4953850670373283</v>
      </c>
      <c r="F118" s="91">
        <f t="shared" si="1"/>
        <v>77.356937078157173</v>
      </c>
      <c r="G118" s="20" t="s">
        <v>33</v>
      </c>
      <c r="H118" s="20">
        <v>0.10397437779322199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1.9501976956377599E-3</v>
      </c>
      <c r="R118" s="20">
        <v>0.1005195529719327</v>
      </c>
      <c r="S118" s="20">
        <v>0.19147631802970169</v>
      </c>
      <c r="T118" s="20">
        <v>0.28773088722086371</v>
      </c>
      <c r="U118" s="20">
        <v>0.35306510883559489</v>
      </c>
      <c r="V118" s="20">
        <v>0.37563435627176989</v>
      </c>
      <c r="W118" s="20">
        <v>0.36536814847669291</v>
      </c>
      <c r="X118" s="20">
        <v>0.33802709633529487</v>
      </c>
      <c r="Y118" s="20">
        <v>0.26804370593287519</v>
      </c>
      <c r="Z118" s="20">
        <v>0.2135696952669647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</row>
    <row r="119" spans="1:32" ht="14.25" customHeight="1">
      <c r="A119" s="3" t="s">
        <v>336</v>
      </c>
      <c r="B119" s="30">
        <v>8</v>
      </c>
      <c r="C119" s="90" t="s">
        <v>34</v>
      </c>
      <c r="D119" s="90">
        <v>31</v>
      </c>
      <c r="E119" s="91">
        <f t="shared" si="0"/>
        <v>2.9249768309025437</v>
      </c>
      <c r="F119" s="91">
        <f t="shared" si="1"/>
        <v>90.674281757978861</v>
      </c>
      <c r="G119" s="20" t="s">
        <v>34</v>
      </c>
      <c r="H119" s="20">
        <v>0.12187403462093931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3.006349803898101E-2</v>
      </c>
      <c r="R119" s="20">
        <v>0.13860699213544261</v>
      </c>
      <c r="S119" s="20">
        <v>0.2456905436315997</v>
      </c>
      <c r="T119" s="20">
        <v>0.34465395317432462</v>
      </c>
      <c r="U119" s="20">
        <v>0.40335117319747738</v>
      </c>
      <c r="V119" s="20">
        <v>0.42490002147992317</v>
      </c>
      <c r="W119" s="20">
        <v>0.40743770427569159</v>
      </c>
      <c r="X119" s="20">
        <v>0.37666213265955129</v>
      </c>
      <c r="Y119" s="20">
        <v>0.31213356084757632</v>
      </c>
      <c r="Z119" s="20">
        <v>0.20519547471109839</v>
      </c>
      <c r="AA119" s="20">
        <v>3.6281776750878007E-2</v>
      </c>
      <c r="AB119" s="20">
        <v>0</v>
      </c>
      <c r="AC119" s="20">
        <v>0</v>
      </c>
      <c r="AD119" s="20">
        <v>0</v>
      </c>
      <c r="AE119" s="20">
        <v>0</v>
      </c>
      <c r="AF119" s="20">
        <v>0</v>
      </c>
    </row>
    <row r="120" spans="1:32" ht="14.25" customHeight="1">
      <c r="A120" s="3" t="s">
        <v>336</v>
      </c>
      <c r="B120" s="30">
        <v>9</v>
      </c>
      <c r="C120" s="25" t="s">
        <v>35</v>
      </c>
      <c r="D120" s="25">
        <v>30</v>
      </c>
      <c r="E120" s="92">
        <f t="shared" si="0"/>
        <v>3.7951584447287661</v>
      </c>
      <c r="F120" s="92">
        <f t="shared" si="1"/>
        <v>113.85475334186299</v>
      </c>
      <c r="G120" s="20" t="s">
        <v>35</v>
      </c>
      <c r="H120" s="20">
        <v>0.1581316018636986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3.70379511829393E-3</v>
      </c>
      <c r="Q120" s="20">
        <v>7.7859632035362836E-2</v>
      </c>
      <c r="R120" s="20">
        <v>0.22361129398859131</v>
      </c>
      <c r="S120" s="20">
        <v>0.35076495227438198</v>
      </c>
      <c r="T120" s="20">
        <v>0.44805208404757169</v>
      </c>
      <c r="U120" s="20">
        <v>0.50251975300372864</v>
      </c>
      <c r="V120" s="20">
        <v>0.52741983680547166</v>
      </c>
      <c r="W120" s="20">
        <v>0.50144674336107131</v>
      </c>
      <c r="X120" s="20">
        <v>0.45140582679219421</v>
      </c>
      <c r="Y120" s="20">
        <v>0.36987474444690388</v>
      </c>
      <c r="Z120" s="20">
        <v>0.23206799256874491</v>
      </c>
      <c r="AA120" s="20">
        <v>0.1064317902864497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</row>
    <row r="121" spans="1:32" ht="14.25" customHeight="1">
      <c r="A121" s="3" t="s">
        <v>336</v>
      </c>
      <c r="B121" s="30">
        <v>10</v>
      </c>
      <c r="C121" s="25" t="s">
        <v>36</v>
      </c>
      <c r="D121" s="25">
        <v>31</v>
      </c>
      <c r="E121" s="92">
        <f t="shared" si="0"/>
        <v>4.5321716882877583</v>
      </c>
      <c r="F121" s="92">
        <f t="shared" si="1"/>
        <v>140.49732233692052</v>
      </c>
      <c r="G121" s="20" t="s">
        <v>36</v>
      </c>
      <c r="H121" s="20">
        <v>0.18884048701198999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5.1434742555721687E-5</v>
      </c>
      <c r="P121" s="20">
        <v>2.3125845281615421E-2</v>
      </c>
      <c r="Q121" s="20">
        <v>0.14032756792366499</v>
      </c>
      <c r="R121" s="20">
        <v>0.29640517534529581</v>
      </c>
      <c r="S121" s="20">
        <v>0.43133782066935372</v>
      </c>
      <c r="T121" s="20">
        <v>0.53129062756461121</v>
      </c>
      <c r="U121" s="20">
        <v>0.58885477789038565</v>
      </c>
      <c r="V121" s="20">
        <v>0.59610375225143142</v>
      </c>
      <c r="W121" s="20">
        <v>0.57369656906204214</v>
      </c>
      <c r="X121" s="20">
        <v>0.52094369700141674</v>
      </c>
      <c r="Y121" s="20">
        <v>0.42579947220944292</v>
      </c>
      <c r="Z121" s="20">
        <v>0.26891268518559608</v>
      </c>
      <c r="AA121" s="20">
        <v>0.13532226316034801</v>
      </c>
      <c r="AB121" s="20">
        <v>0</v>
      </c>
      <c r="AC121" s="20">
        <v>0</v>
      </c>
      <c r="AD121" s="20">
        <v>0</v>
      </c>
      <c r="AE121" s="20">
        <v>0</v>
      </c>
      <c r="AF121" s="20">
        <v>0</v>
      </c>
    </row>
    <row r="122" spans="1:32" ht="14.25" customHeight="1">
      <c r="A122" s="3" t="s">
        <v>336</v>
      </c>
      <c r="B122" s="30">
        <v>11</v>
      </c>
      <c r="C122" s="25" t="s">
        <v>37</v>
      </c>
      <c r="D122" s="25">
        <v>30</v>
      </c>
      <c r="E122" s="92">
        <f t="shared" si="0"/>
        <v>5.1851100799356553</v>
      </c>
      <c r="F122" s="92">
        <f t="shared" si="1"/>
        <v>155.55330239806966</v>
      </c>
      <c r="G122" s="20" t="s">
        <v>37</v>
      </c>
      <c r="H122" s="20">
        <v>0.2160462533306523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  <c r="O122" s="20">
        <v>6.0071482748942249E-3</v>
      </c>
      <c r="P122" s="20">
        <v>3.7678020067929391E-2</v>
      </c>
      <c r="Q122" s="20">
        <v>0.17569529704803691</v>
      </c>
      <c r="R122" s="20">
        <v>0.34571764506348129</v>
      </c>
      <c r="S122" s="20">
        <v>0.48519976902304979</v>
      </c>
      <c r="T122" s="20">
        <v>0.59486391819974405</v>
      </c>
      <c r="U122" s="20">
        <v>0.66329913084510705</v>
      </c>
      <c r="V122" s="20">
        <v>0.6757023242208936</v>
      </c>
      <c r="W122" s="20">
        <v>0.65122006970018231</v>
      </c>
      <c r="X122" s="20">
        <v>0.58670106498085528</v>
      </c>
      <c r="Y122" s="20">
        <v>0.47510604142677038</v>
      </c>
      <c r="Z122" s="20">
        <v>0.32377561725599802</v>
      </c>
      <c r="AA122" s="20">
        <v>0.15283266997466469</v>
      </c>
      <c r="AB122" s="20">
        <v>1.131136385404863E-2</v>
      </c>
      <c r="AC122" s="20">
        <v>0</v>
      </c>
      <c r="AD122" s="20">
        <v>0</v>
      </c>
      <c r="AE122" s="20">
        <v>0</v>
      </c>
      <c r="AF122" s="20">
        <v>0</v>
      </c>
    </row>
    <row r="123" spans="1:32" ht="14.25" customHeight="1">
      <c r="A123" s="3" t="s">
        <v>336</v>
      </c>
      <c r="B123" s="30">
        <v>12</v>
      </c>
      <c r="C123" s="86" t="s">
        <v>38</v>
      </c>
      <c r="D123" s="86">
        <v>31</v>
      </c>
      <c r="E123" s="87">
        <f t="shared" si="0"/>
        <v>5.4884162799894112</v>
      </c>
      <c r="F123" s="87">
        <f t="shared" si="1"/>
        <v>170.14090467967173</v>
      </c>
      <c r="G123" s="20" t="s">
        <v>38</v>
      </c>
      <c r="H123" s="20">
        <v>0.2286840116662254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7.8404589226260066E-3</v>
      </c>
      <c r="P123" s="20">
        <v>3.5602768992327248E-2</v>
      </c>
      <c r="Q123" s="20">
        <v>0.15892654811457579</v>
      </c>
      <c r="R123" s="20">
        <v>0.33400255119817801</v>
      </c>
      <c r="S123" s="20">
        <v>0.49113538377061611</v>
      </c>
      <c r="T123" s="20">
        <v>0.60951357112365034</v>
      </c>
      <c r="U123" s="20">
        <v>0.67608381656618255</v>
      </c>
      <c r="V123" s="20">
        <v>0.7054571809336897</v>
      </c>
      <c r="W123" s="20">
        <v>0.68576174867268902</v>
      </c>
      <c r="X123" s="20">
        <v>0.63181084982965197</v>
      </c>
      <c r="Y123" s="20">
        <v>0.52942621848057569</v>
      </c>
      <c r="Z123" s="20">
        <v>0.38178317302907661</v>
      </c>
      <c r="AA123" s="20">
        <v>0.20256099208855149</v>
      </c>
      <c r="AB123" s="20">
        <v>3.8511018267019533E-2</v>
      </c>
      <c r="AC123" s="20">
        <v>0</v>
      </c>
      <c r="AD123" s="20">
        <v>0</v>
      </c>
      <c r="AE123" s="20">
        <v>0</v>
      </c>
      <c r="AF123" s="20">
        <v>0</v>
      </c>
    </row>
    <row r="124" spans="1:32" ht="14.25" customHeight="1">
      <c r="A124" s="3" t="s">
        <v>337</v>
      </c>
      <c r="B124" s="30" t="s">
        <v>380</v>
      </c>
      <c r="C124" s="3" t="s">
        <v>381</v>
      </c>
      <c r="D124" s="3">
        <v>365</v>
      </c>
      <c r="E124" s="38">
        <f t="shared" si="0"/>
        <v>4.0030517058757944</v>
      </c>
      <c r="F124" s="38">
        <f t="shared" si="1"/>
        <v>1461.113872644665</v>
      </c>
      <c r="G124" s="20" t="s">
        <v>381</v>
      </c>
      <c r="H124" s="20">
        <v>0.1667938210781581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  <c r="O124" s="20">
        <v>1.19184611265209E-3</v>
      </c>
      <c r="P124" s="20">
        <v>1.1394659091516889E-2</v>
      </c>
      <c r="Q124" s="20">
        <v>7.1244711047730405E-2</v>
      </c>
      <c r="R124" s="20">
        <v>0.20958634401203169</v>
      </c>
      <c r="S124" s="20">
        <v>0.34049094785970913</v>
      </c>
      <c r="T124" s="20">
        <v>0.44353007547141687</v>
      </c>
      <c r="U124" s="20">
        <v>0.49848147329704701</v>
      </c>
      <c r="V124" s="20">
        <v>0.53706730134824632</v>
      </c>
      <c r="W124" s="20">
        <v>0.53869554040987522</v>
      </c>
      <c r="X124" s="20">
        <v>0.50426458413237329</v>
      </c>
      <c r="Y124" s="20">
        <v>0.420440201526878</v>
      </c>
      <c r="Z124" s="20">
        <v>0.29651827449196672</v>
      </c>
      <c r="AA124" s="20">
        <v>0.1149833448448381</v>
      </c>
      <c r="AB124" s="20">
        <v>1.516240222951226E-2</v>
      </c>
      <c r="AC124" s="20">
        <v>0</v>
      </c>
      <c r="AD124" s="20">
        <v>0</v>
      </c>
      <c r="AE124" s="20">
        <v>0</v>
      </c>
      <c r="AF124" s="20">
        <v>0</v>
      </c>
    </row>
    <row r="125" spans="1:32" ht="14.25" customHeight="1">
      <c r="A125" s="3" t="s">
        <v>337</v>
      </c>
      <c r="B125" s="30">
        <v>1</v>
      </c>
      <c r="C125" s="86" t="s">
        <v>27</v>
      </c>
      <c r="D125" s="86">
        <v>31</v>
      </c>
      <c r="E125" s="87">
        <f t="shared" si="0"/>
        <v>5.4459481380398502</v>
      </c>
      <c r="F125" s="87">
        <f t="shared" si="1"/>
        <v>168.82439227923535</v>
      </c>
      <c r="G125" s="20" t="s">
        <v>27</v>
      </c>
      <c r="H125" s="20">
        <v>0.22691450575166039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  <c r="O125" s="20">
        <v>7.4772484301454008E-4</v>
      </c>
      <c r="P125" s="20">
        <v>2.564556443215478E-2</v>
      </c>
      <c r="Q125" s="20">
        <v>0.103912089668278</v>
      </c>
      <c r="R125" s="20">
        <v>0.27317725261243109</v>
      </c>
      <c r="S125" s="20">
        <v>0.43527251763634939</v>
      </c>
      <c r="T125" s="20">
        <v>0.56882600242838177</v>
      </c>
      <c r="U125" s="20">
        <v>0.65197911753114224</v>
      </c>
      <c r="V125" s="20">
        <v>0.69596240723856029</v>
      </c>
      <c r="W125" s="20">
        <v>0.69870047105720812</v>
      </c>
      <c r="X125" s="20">
        <v>0.6614760479625067</v>
      </c>
      <c r="Y125" s="20">
        <v>0.57296998921076103</v>
      </c>
      <c r="Z125" s="20">
        <v>0.43464512715550152</v>
      </c>
      <c r="AA125" s="20">
        <v>0.25414094405775711</v>
      </c>
      <c r="AB125" s="20">
        <v>6.8492882205803227E-2</v>
      </c>
      <c r="AC125" s="20">
        <v>0</v>
      </c>
      <c r="AD125" s="20">
        <v>0</v>
      </c>
      <c r="AE125" s="20">
        <v>0</v>
      </c>
      <c r="AF125" s="20">
        <v>0</v>
      </c>
    </row>
    <row r="126" spans="1:32" ht="14.25" customHeight="1">
      <c r="A126" s="3" t="s">
        <v>337</v>
      </c>
      <c r="B126" s="30">
        <v>2</v>
      </c>
      <c r="C126" s="86" t="s">
        <v>28</v>
      </c>
      <c r="D126" s="86">
        <v>28</v>
      </c>
      <c r="E126" s="87">
        <f t="shared" si="0"/>
        <v>5.2386001135379239</v>
      </c>
      <c r="F126" s="87">
        <f t="shared" si="1"/>
        <v>146.68080317906185</v>
      </c>
      <c r="G126" s="20" t="s">
        <v>28</v>
      </c>
      <c r="H126" s="20">
        <v>0.21827500473074679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1.352385142421823E-2</v>
      </c>
      <c r="Q126" s="20">
        <v>7.5229842406146136E-2</v>
      </c>
      <c r="R126" s="20">
        <v>0.2377500042916148</v>
      </c>
      <c r="S126" s="20">
        <v>0.40400548606677222</v>
      </c>
      <c r="T126" s="20">
        <v>0.54397557325277857</v>
      </c>
      <c r="U126" s="20">
        <v>0.63483633533473272</v>
      </c>
      <c r="V126" s="20">
        <v>0.6847144872916836</v>
      </c>
      <c r="W126" s="20">
        <v>0.68849099418669935</v>
      </c>
      <c r="X126" s="20">
        <v>0.65366039942986254</v>
      </c>
      <c r="Y126" s="20">
        <v>0.56749318494962164</v>
      </c>
      <c r="Z126" s="20">
        <v>0.43020149421504972</v>
      </c>
      <c r="AA126" s="20">
        <v>0.24880288120359709</v>
      </c>
      <c r="AB126" s="20">
        <v>5.5915579485147159E-2</v>
      </c>
      <c r="AC126" s="20">
        <v>0</v>
      </c>
      <c r="AD126" s="20">
        <v>0</v>
      </c>
      <c r="AE126" s="20">
        <v>0</v>
      </c>
      <c r="AF126" s="20">
        <v>0</v>
      </c>
    </row>
    <row r="127" spans="1:32" ht="14.25" customHeight="1">
      <c r="A127" s="3" t="s">
        <v>337</v>
      </c>
      <c r="B127" s="30">
        <v>3</v>
      </c>
      <c r="C127" s="88" t="s">
        <v>29</v>
      </c>
      <c r="D127" s="88">
        <v>31</v>
      </c>
      <c r="E127" s="89">
        <f t="shared" si="0"/>
        <v>4.736626939621738</v>
      </c>
      <c r="F127" s="89">
        <f t="shared" si="1"/>
        <v>146.83543512827387</v>
      </c>
      <c r="G127" s="20" t="s">
        <v>29</v>
      </c>
      <c r="H127" s="20">
        <v>0.19735945581757239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2.2910414972453701E-3</v>
      </c>
      <c r="Q127" s="20">
        <v>6.1145205815058903E-2</v>
      </c>
      <c r="R127" s="20">
        <v>0.21628544473490399</v>
      </c>
      <c r="S127" s="20">
        <v>0.37597985997529881</v>
      </c>
      <c r="T127" s="20">
        <v>0.51602570716441798</v>
      </c>
      <c r="U127" s="20">
        <v>0.58886832605531469</v>
      </c>
      <c r="V127" s="20">
        <v>0.63686769408043109</v>
      </c>
      <c r="W127" s="20">
        <v>0.64666507032624054</v>
      </c>
      <c r="X127" s="20">
        <v>0.60500569907804413</v>
      </c>
      <c r="Y127" s="20">
        <v>0.51948445766974549</v>
      </c>
      <c r="Z127" s="20">
        <v>0.3748216910275155</v>
      </c>
      <c r="AA127" s="20">
        <v>0.19069877110467881</v>
      </c>
      <c r="AB127" s="20">
        <v>2.4879710928426722E-3</v>
      </c>
      <c r="AC127" s="20">
        <v>0</v>
      </c>
      <c r="AD127" s="20">
        <v>0</v>
      </c>
      <c r="AE127" s="20">
        <v>0</v>
      </c>
      <c r="AF127" s="20">
        <v>0</v>
      </c>
    </row>
    <row r="128" spans="1:32" ht="14.25" customHeight="1">
      <c r="A128" s="3" t="s">
        <v>337</v>
      </c>
      <c r="B128" s="30">
        <v>4</v>
      </c>
      <c r="C128" s="88" t="s">
        <v>30</v>
      </c>
      <c r="D128" s="88">
        <v>30</v>
      </c>
      <c r="E128" s="89">
        <f t="shared" si="0"/>
        <v>3.5537788962978589</v>
      </c>
      <c r="F128" s="89">
        <f t="shared" si="1"/>
        <v>106.61336688893577</v>
      </c>
      <c r="G128" s="20" t="s">
        <v>30</v>
      </c>
      <c r="H128" s="20">
        <v>0.14807412067907749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v>4.6723330853223152E-2</v>
      </c>
      <c r="R128" s="20">
        <v>0.1832234918573126</v>
      </c>
      <c r="S128" s="20">
        <v>0.30949954601218199</v>
      </c>
      <c r="T128" s="20">
        <v>0.39819084929110199</v>
      </c>
      <c r="U128" s="20">
        <v>0.41361480286333879</v>
      </c>
      <c r="V128" s="20">
        <v>0.46780675449185449</v>
      </c>
      <c r="W128" s="20">
        <v>0.51717138239736726</v>
      </c>
      <c r="X128" s="20">
        <v>0.49328384263345121</v>
      </c>
      <c r="Y128" s="20">
        <v>0.40789750685605908</v>
      </c>
      <c r="Z128" s="20">
        <v>0.26589564376274061</v>
      </c>
      <c r="AA128" s="20">
        <v>5.0471745279227563E-2</v>
      </c>
      <c r="AB128" s="20">
        <v>0</v>
      </c>
      <c r="AC128" s="20">
        <v>0</v>
      </c>
      <c r="AD128" s="20">
        <v>0</v>
      </c>
      <c r="AE128" s="20">
        <v>0</v>
      </c>
      <c r="AF128" s="20">
        <v>0</v>
      </c>
    </row>
    <row r="129" spans="1:32" ht="14.25" customHeight="1">
      <c r="A129" s="3" t="s">
        <v>337</v>
      </c>
      <c r="B129" s="30">
        <v>5</v>
      </c>
      <c r="C129" s="88" t="s">
        <v>31</v>
      </c>
      <c r="D129" s="88">
        <v>31</v>
      </c>
      <c r="E129" s="89">
        <f t="shared" si="0"/>
        <v>2.5704428198833322</v>
      </c>
      <c r="F129" s="89">
        <f t="shared" si="1"/>
        <v>79.683727416383306</v>
      </c>
      <c r="G129" s="20" t="s">
        <v>31</v>
      </c>
      <c r="H129" s="20">
        <v>0.1071017841618055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  <c r="Q129" s="20">
        <v>1.951918207099829E-2</v>
      </c>
      <c r="R129" s="20">
        <v>0.1176341730063116</v>
      </c>
      <c r="S129" s="20">
        <v>0.22088645705115131</v>
      </c>
      <c r="T129" s="20">
        <v>0.28387685753047093</v>
      </c>
      <c r="U129" s="20">
        <v>0.32226971579047442</v>
      </c>
      <c r="V129" s="20">
        <v>0.37469653802441899</v>
      </c>
      <c r="W129" s="20">
        <v>0.37899682399181489</v>
      </c>
      <c r="X129" s="20">
        <v>0.3647065378452724</v>
      </c>
      <c r="Y129" s="20">
        <v>0.28456636633181942</v>
      </c>
      <c r="Z129" s="20">
        <v>0.20329016824059989</v>
      </c>
      <c r="AA129" s="20">
        <v>0</v>
      </c>
      <c r="AB129" s="20">
        <v>0</v>
      </c>
      <c r="AC129" s="20">
        <v>0</v>
      </c>
      <c r="AD129" s="20">
        <v>0</v>
      </c>
      <c r="AE129" s="20">
        <v>0</v>
      </c>
      <c r="AF129" s="20">
        <v>0</v>
      </c>
    </row>
    <row r="130" spans="1:32" ht="14.25" customHeight="1">
      <c r="A130" s="3" t="s">
        <v>337</v>
      </c>
      <c r="B130" s="30">
        <v>6</v>
      </c>
      <c r="C130" s="90" t="s">
        <v>32</v>
      </c>
      <c r="D130" s="90">
        <v>30</v>
      </c>
      <c r="E130" s="91">
        <f t="shared" si="0"/>
        <v>2.3624586604478219</v>
      </c>
      <c r="F130" s="91">
        <f t="shared" si="1"/>
        <v>70.87375981343466</v>
      </c>
      <c r="G130" s="20" t="s">
        <v>32</v>
      </c>
      <c r="H130" s="20">
        <v>9.8435777518659243E-2</v>
      </c>
      <c r="I130" s="20">
        <v>0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  <c r="Q130" s="20">
        <v>3.6868842731326739E-4</v>
      </c>
      <c r="R130" s="20">
        <v>9.7442235384886819E-2</v>
      </c>
      <c r="S130" s="20">
        <v>0.18746564946083841</v>
      </c>
      <c r="T130" s="20">
        <v>0.25978592873438378</v>
      </c>
      <c r="U130" s="20">
        <v>0.31784147434078142</v>
      </c>
      <c r="V130" s="20">
        <v>0.36031148417942233</v>
      </c>
      <c r="W130" s="20">
        <v>0.35264330476228212</v>
      </c>
      <c r="X130" s="20">
        <v>0.34277100868661581</v>
      </c>
      <c r="Y130" s="20">
        <v>0.27014518267336141</v>
      </c>
      <c r="Z130" s="20">
        <v>0.17368370379793671</v>
      </c>
      <c r="AA130" s="20">
        <v>0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</row>
    <row r="131" spans="1:32" ht="14.25" customHeight="1">
      <c r="A131" s="3" t="s">
        <v>337</v>
      </c>
      <c r="B131" s="30">
        <v>7</v>
      </c>
      <c r="C131" s="90" t="s">
        <v>33</v>
      </c>
      <c r="D131" s="90">
        <v>31</v>
      </c>
      <c r="E131" s="91">
        <f t="shared" si="0"/>
        <v>2.4976247050851721</v>
      </c>
      <c r="F131" s="91">
        <f t="shared" si="1"/>
        <v>77.426365857640334</v>
      </c>
      <c r="G131" s="20" t="s">
        <v>33</v>
      </c>
      <c r="H131" s="20">
        <v>0.1040676960452155</v>
      </c>
      <c r="I131" s="20">
        <v>0</v>
      </c>
      <c r="J131" s="20">
        <v>0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v>1.547252027022058E-3</v>
      </c>
      <c r="R131" s="20">
        <v>0.1038015449525261</v>
      </c>
      <c r="S131" s="20">
        <v>0.20650299865189339</v>
      </c>
      <c r="T131" s="20">
        <v>0.29266773838841742</v>
      </c>
      <c r="U131" s="20">
        <v>0.33083841594228752</v>
      </c>
      <c r="V131" s="20">
        <v>0.35660577097104917</v>
      </c>
      <c r="W131" s="20">
        <v>0.36148508055079431</v>
      </c>
      <c r="X131" s="20">
        <v>0.3434473130364048</v>
      </c>
      <c r="Y131" s="20">
        <v>0.27885444955292638</v>
      </c>
      <c r="Z131" s="20">
        <v>0.22187414101185091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</row>
    <row r="132" spans="1:32" ht="14.25" customHeight="1">
      <c r="A132" s="3" t="s">
        <v>337</v>
      </c>
      <c r="B132" s="30">
        <v>8</v>
      </c>
      <c r="C132" s="90" t="s">
        <v>34</v>
      </c>
      <c r="D132" s="90">
        <v>31</v>
      </c>
      <c r="E132" s="91">
        <f t="shared" si="0"/>
        <v>2.8168627643655726</v>
      </c>
      <c r="F132" s="91">
        <f t="shared" si="1"/>
        <v>87.322745695332756</v>
      </c>
      <c r="G132" s="20" t="s">
        <v>34</v>
      </c>
      <c r="H132" s="20">
        <v>0.1173692818485655</v>
      </c>
      <c r="I132" s="20">
        <v>0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  <c r="Q132" s="20">
        <v>2.8237234579658349E-2</v>
      </c>
      <c r="R132" s="20">
        <v>0.13854461441103011</v>
      </c>
      <c r="S132" s="20">
        <v>0.24817568519536909</v>
      </c>
      <c r="T132" s="20">
        <v>0.33191099832213489</v>
      </c>
      <c r="U132" s="20">
        <v>0.3619069906382793</v>
      </c>
      <c r="V132" s="20">
        <v>0.38861761425445712</v>
      </c>
      <c r="W132" s="20">
        <v>0.39733950668081591</v>
      </c>
      <c r="X132" s="20">
        <v>0.38037910362490501</v>
      </c>
      <c r="Y132" s="20">
        <v>0.31789248375457019</v>
      </c>
      <c r="Z132" s="20">
        <v>0.2109207772306062</v>
      </c>
      <c r="AA132" s="20">
        <v>1.2937755673746351E-2</v>
      </c>
      <c r="AB132" s="20">
        <v>0</v>
      </c>
      <c r="AC132" s="20">
        <v>0</v>
      </c>
      <c r="AD132" s="20">
        <v>0</v>
      </c>
      <c r="AE132" s="20">
        <v>0</v>
      </c>
      <c r="AF132" s="20">
        <v>0</v>
      </c>
    </row>
    <row r="133" spans="1:32" ht="14.25" customHeight="1">
      <c r="A133" s="3" t="s">
        <v>337</v>
      </c>
      <c r="B133" s="30">
        <v>9</v>
      </c>
      <c r="C133" s="25" t="s">
        <v>35</v>
      </c>
      <c r="D133" s="25">
        <v>30</v>
      </c>
      <c r="E133" s="92">
        <f t="shared" si="0"/>
        <v>3.7543637536202157</v>
      </c>
      <c r="F133" s="92">
        <f t="shared" si="1"/>
        <v>112.63091260860647</v>
      </c>
      <c r="G133" s="20" t="s">
        <v>35</v>
      </c>
      <c r="H133" s="20">
        <v>0.156431823067509</v>
      </c>
      <c r="I133" s="20">
        <v>0</v>
      </c>
      <c r="J133" s="20">
        <v>0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3.436541885594445E-3</v>
      </c>
      <c r="Q133" s="20">
        <v>7.3966204015604511E-2</v>
      </c>
      <c r="R133" s="20">
        <v>0.2172659317867742</v>
      </c>
      <c r="S133" s="20">
        <v>0.34472762287804248</v>
      </c>
      <c r="T133" s="20">
        <v>0.44136447959361508</v>
      </c>
      <c r="U133" s="20">
        <v>0.47978987561492847</v>
      </c>
      <c r="V133" s="20">
        <v>0.51253140791065455</v>
      </c>
      <c r="W133" s="20">
        <v>0.50285846604730844</v>
      </c>
      <c r="X133" s="20">
        <v>0.45337783003663679</v>
      </c>
      <c r="Y133" s="20">
        <v>0.3724151478058933</v>
      </c>
      <c r="Z133" s="20">
        <v>0.23965946600051691</v>
      </c>
      <c r="AA133" s="20">
        <v>0.11297078004464579</v>
      </c>
      <c r="AB133" s="20">
        <v>0</v>
      </c>
      <c r="AC133" s="20">
        <v>0</v>
      </c>
      <c r="AD133" s="20">
        <v>0</v>
      </c>
      <c r="AE133" s="20">
        <v>0</v>
      </c>
      <c r="AF133" s="20">
        <v>0</v>
      </c>
    </row>
    <row r="134" spans="1:32" ht="14.25" customHeight="1">
      <c r="A134" s="3" t="s">
        <v>337</v>
      </c>
      <c r="B134" s="30">
        <v>10</v>
      </c>
      <c r="C134" s="25" t="s">
        <v>36</v>
      </c>
      <c r="D134" s="25">
        <v>31</v>
      </c>
      <c r="E134" s="92">
        <f t="shared" si="0"/>
        <v>4.4866272588878635</v>
      </c>
      <c r="F134" s="92">
        <f t="shared" si="1"/>
        <v>139.08544502552377</v>
      </c>
      <c r="G134" s="20" t="s">
        <v>36</v>
      </c>
      <c r="H134" s="20">
        <v>0.18694280245366099</v>
      </c>
      <c r="I134" s="20">
        <v>0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4.2665414150838412E-5</v>
      </c>
      <c r="P134" s="20">
        <v>2.2248949249252241E-2</v>
      </c>
      <c r="Q134" s="20">
        <v>0.13175044453326171</v>
      </c>
      <c r="R134" s="20">
        <v>0.28473316206398441</v>
      </c>
      <c r="S134" s="20">
        <v>0.41483133960862401</v>
      </c>
      <c r="T134" s="20">
        <v>0.51443358195315447</v>
      </c>
      <c r="U134" s="20">
        <v>0.57120744532801504</v>
      </c>
      <c r="V134" s="20">
        <v>0.59500612926263041</v>
      </c>
      <c r="W134" s="20">
        <v>0.58108980457705006</v>
      </c>
      <c r="X134" s="20">
        <v>0.52422963826850444</v>
      </c>
      <c r="Y134" s="20">
        <v>0.4290349630505863</v>
      </c>
      <c r="Z134" s="20">
        <v>0.27685382409427051</v>
      </c>
      <c r="AA134" s="20">
        <v>0.1411653114843793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</row>
    <row r="135" spans="1:32" ht="14.25" customHeight="1">
      <c r="A135" s="3" t="s">
        <v>337</v>
      </c>
      <c r="B135" s="30">
        <v>11</v>
      </c>
      <c r="C135" s="25" t="s">
        <v>37</v>
      </c>
      <c r="D135" s="25">
        <v>30</v>
      </c>
      <c r="E135" s="92">
        <f t="shared" si="0"/>
        <v>5.1365295262602979</v>
      </c>
      <c r="F135" s="92">
        <f t="shared" si="1"/>
        <v>154.09588578780892</v>
      </c>
      <c r="G135" s="20" t="s">
        <v>37</v>
      </c>
      <c r="H135" s="20">
        <v>0.21402206359417911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5.837131443087052E-3</v>
      </c>
      <c r="P135" s="20">
        <v>3.5579135226481817E-2</v>
      </c>
      <c r="Q135" s="20">
        <v>0.16555692263061289</v>
      </c>
      <c r="R135" s="20">
        <v>0.32659847179199142</v>
      </c>
      <c r="S135" s="20">
        <v>0.46620153633111439</v>
      </c>
      <c r="T135" s="20">
        <v>0.58026222003927519</v>
      </c>
      <c r="U135" s="20">
        <v>0.64768417315902616</v>
      </c>
      <c r="V135" s="20">
        <v>0.67136004092158308</v>
      </c>
      <c r="W135" s="20">
        <v>0.65353804350308142</v>
      </c>
      <c r="X135" s="20">
        <v>0.59121235352694157</v>
      </c>
      <c r="Y135" s="20">
        <v>0.48589236399851182</v>
      </c>
      <c r="Z135" s="20">
        <v>0.33576490763830541</v>
      </c>
      <c r="AA135" s="20">
        <v>0.15826560465817829</v>
      </c>
      <c r="AB135" s="20">
        <v>1.2776621392107321E-2</v>
      </c>
      <c r="AC135" s="20">
        <v>0</v>
      </c>
      <c r="AD135" s="20">
        <v>0</v>
      </c>
      <c r="AE135" s="20">
        <v>0</v>
      </c>
      <c r="AF135" s="20">
        <v>0</v>
      </c>
    </row>
    <row r="136" spans="1:32" ht="14.25" customHeight="1">
      <c r="A136" s="3" t="s">
        <v>337</v>
      </c>
      <c r="B136" s="30">
        <v>12</v>
      </c>
      <c r="C136" s="86" t="s">
        <v>38</v>
      </c>
      <c r="D136" s="86">
        <v>31</v>
      </c>
      <c r="E136" s="87">
        <f t="shared" si="0"/>
        <v>5.4367568944618823</v>
      </c>
      <c r="F136" s="87">
        <f t="shared" si="1"/>
        <v>168.53946372831834</v>
      </c>
      <c r="G136" s="20" t="s">
        <v>38</v>
      </c>
      <c r="H136" s="20">
        <v>0.2265315372692451</v>
      </c>
      <c r="I136" s="20">
        <v>0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  <c r="O136" s="20">
        <v>7.6746316515726538E-3</v>
      </c>
      <c r="P136" s="20">
        <v>3.401082538325579E-2</v>
      </c>
      <c r="Q136" s="20">
        <v>0.14698013554558781</v>
      </c>
      <c r="R136" s="20">
        <v>0.31857980125061403</v>
      </c>
      <c r="S136" s="20">
        <v>0.47234267544887282</v>
      </c>
      <c r="T136" s="20">
        <v>0.59104096895887093</v>
      </c>
      <c r="U136" s="20">
        <v>0.66094100696624414</v>
      </c>
      <c r="V136" s="20">
        <v>0.7003272875522103</v>
      </c>
      <c r="W136" s="20">
        <v>0.68536753683784157</v>
      </c>
      <c r="X136" s="20">
        <v>0.63762523545933347</v>
      </c>
      <c r="Y136" s="20">
        <v>0.53863632246867943</v>
      </c>
      <c r="Z136" s="20">
        <v>0.39060834972870601</v>
      </c>
      <c r="AA136" s="20">
        <v>0.2103463446318469</v>
      </c>
      <c r="AB136" s="20">
        <v>4.227577257824678E-2</v>
      </c>
      <c r="AC136" s="20">
        <v>0</v>
      </c>
      <c r="AD136" s="20">
        <v>0</v>
      </c>
      <c r="AE136" s="20">
        <v>0</v>
      </c>
      <c r="AF136" s="20">
        <v>0</v>
      </c>
    </row>
    <row r="137" spans="1:32" ht="14.25" customHeight="1">
      <c r="A137" s="3" t="s">
        <v>338</v>
      </c>
      <c r="B137" s="30" t="s">
        <v>380</v>
      </c>
      <c r="C137" s="3" t="s">
        <v>381</v>
      </c>
      <c r="D137" s="3">
        <v>365</v>
      </c>
      <c r="E137" s="38">
        <f t="shared" si="0"/>
        <v>4.0389095867304006</v>
      </c>
      <c r="F137" s="38">
        <f t="shared" si="1"/>
        <v>1474.2019991565962</v>
      </c>
      <c r="G137" s="20" t="s">
        <v>381</v>
      </c>
      <c r="H137" s="20">
        <v>0.16828789944709999</v>
      </c>
      <c r="I137" s="20">
        <v>0</v>
      </c>
      <c r="J137" s="20">
        <v>0</v>
      </c>
      <c r="K137" s="20">
        <v>0</v>
      </c>
      <c r="L137" s="20">
        <v>0</v>
      </c>
      <c r="M137" s="20">
        <v>0</v>
      </c>
      <c r="N137" s="20">
        <v>0</v>
      </c>
      <c r="O137" s="20">
        <v>1.54960986620475E-3</v>
      </c>
      <c r="P137" s="20">
        <v>1.549161514849781E-2</v>
      </c>
      <c r="Q137" s="20">
        <v>0.1012772551811581</v>
      </c>
      <c r="R137" s="20">
        <v>0.25340281001205861</v>
      </c>
      <c r="S137" s="20">
        <v>0.38014612836211881</v>
      </c>
      <c r="T137" s="20">
        <v>0.47589577170573438</v>
      </c>
      <c r="U137" s="20">
        <v>0.52755602566837345</v>
      </c>
      <c r="V137" s="20">
        <v>0.54669055884857853</v>
      </c>
      <c r="W137" s="20">
        <v>0.52687368731317064</v>
      </c>
      <c r="X137" s="20">
        <v>0.47658766070700997</v>
      </c>
      <c r="Y137" s="20">
        <v>0.38133662875768798</v>
      </c>
      <c r="Z137" s="20">
        <v>0.25390219160661148</v>
      </c>
      <c r="AA137" s="20">
        <v>9.0041518453798888E-2</v>
      </c>
      <c r="AB137" s="20">
        <v>8.1581250993971264E-3</v>
      </c>
      <c r="AC137" s="20">
        <v>0</v>
      </c>
      <c r="AD137" s="20">
        <v>0</v>
      </c>
      <c r="AE137" s="20">
        <v>0</v>
      </c>
      <c r="AF137" s="20">
        <v>0</v>
      </c>
    </row>
    <row r="138" spans="1:32" ht="14.25" customHeight="1">
      <c r="A138" s="3" t="s">
        <v>338</v>
      </c>
      <c r="B138" s="30">
        <v>1</v>
      </c>
      <c r="C138" s="86" t="s">
        <v>27</v>
      </c>
      <c r="D138" s="86">
        <v>31</v>
      </c>
      <c r="E138" s="87">
        <f t="shared" si="0"/>
        <v>5.4241575449576498</v>
      </c>
      <c r="F138" s="87">
        <f t="shared" si="1"/>
        <v>168.14888389368716</v>
      </c>
      <c r="G138" s="20" t="s">
        <v>27</v>
      </c>
      <c r="H138" s="20">
        <v>0.22600656437323541</v>
      </c>
      <c r="I138" s="20">
        <v>0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  <c r="O138" s="20">
        <v>1.3703229390764141E-3</v>
      </c>
      <c r="P138" s="20">
        <v>2.7378802768641779E-2</v>
      </c>
      <c r="Q138" s="20">
        <v>0.1524448332950526</v>
      </c>
      <c r="R138" s="20">
        <v>0.3341852395089282</v>
      </c>
      <c r="S138" s="20">
        <v>0.4915228656019433</v>
      </c>
      <c r="T138" s="20">
        <v>0.60527496854601837</v>
      </c>
      <c r="U138" s="20">
        <v>0.6726875942671442</v>
      </c>
      <c r="V138" s="20">
        <v>0.69555322634834205</v>
      </c>
      <c r="W138" s="20">
        <v>0.67486980328882651</v>
      </c>
      <c r="X138" s="20">
        <v>0.62206599621826508</v>
      </c>
      <c r="Y138" s="20">
        <v>0.52516292075769921</v>
      </c>
      <c r="Z138" s="20">
        <v>0.38212809136481479</v>
      </c>
      <c r="AA138" s="20">
        <v>0.20162934971638979</v>
      </c>
      <c r="AB138" s="20">
        <v>3.7883530336507383E-2</v>
      </c>
      <c r="AC138" s="20">
        <v>0</v>
      </c>
      <c r="AD138" s="20">
        <v>0</v>
      </c>
      <c r="AE138" s="20">
        <v>0</v>
      </c>
      <c r="AF138" s="20">
        <v>0</v>
      </c>
    </row>
    <row r="139" spans="1:32" ht="14.25" customHeight="1">
      <c r="A139" s="3" t="s">
        <v>338</v>
      </c>
      <c r="B139" s="30">
        <v>2</v>
      </c>
      <c r="C139" s="86" t="s">
        <v>28</v>
      </c>
      <c r="D139" s="86">
        <v>28</v>
      </c>
      <c r="E139" s="87">
        <f t="shared" si="0"/>
        <v>5.252894747091732</v>
      </c>
      <c r="F139" s="87">
        <f t="shared" si="1"/>
        <v>147.0810529185685</v>
      </c>
      <c r="G139" s="20" t="s">
        <v>28</v>
      </c>
      <c r="H139" s="20">
        <v>0.2188706144621555</v>
      </c>
      <c r="I139" s="20">
        <v>0</v>
      </c>
      <c r="J139" s="20">
        <v>0</v>
      </c>
      <c r="K139" s="20">
        <v>0</v>
      </c>
      <c r="L139" s="20">
        <v>0</v>
      </c>
      <c r="M139" s="20">
        <v>0</v>
      </c>
      <c r="N139" s="20">
        <v>0</v>
      </c>
      <c r="O139" s="20">
        <v>0</v>
      </c>
      <c r="P139" s="20">
        <v>1.6092965237999191E-2</v>
      </c>
      <c r="Q139" s="20">
        <v>0.1208783035396241</v>
      </c>
      <c r="R139" s="20">
        <v>0.30247174856448622</v>
      </c>
      <c r="S139" s="20">
        <v>0.46323996970865677</v>
      </c>
      <c r="T139" s="20">
        <v>0.58148945360630833</v>
      </c>
      <c r="U139" s="20">
        <v>0.65662771392272434</v>
      </c>
      <c r="V139" s="20">
        <v>0.6862761443898644</v>
      </c>
      <c r="W139" s="20">
        <v>0.67054608821849437</v>
      </c>
      <c r="X139" s="20">
        <v>0.62592503209814876</v>
      </c>
      <c r="Y139" s="20">
        <v>0.52725984246809499</v>
      </c>
      <c r="Z139" s="20">
        <v>0.37868448914554181</v>
      </c>
      <c r="AA139" s="20">
        <v>0.19467748208123201</v>
      </c>
      <c r="AB139" s="20">
        <v>2.8725514110556641E-2</v>
      </c>
      <c r="AC139" s="20">
        <v>0</v>
      </c>
      <c r="AD139" s="20">
        <v>0</v>
      </c>
      <c r="AE139" s="20">
        <v>0</v>
      </c>
      <c r="AF139" s="20">
        <v>0</v>
      </c>
    </row>
    <row r="140" spans="1:32" ht="14.25" customHeight="1">
      <c r="A140" s="3" t="s">
        <v>338</v>
      </c>
      <c r="B140" s="30">
        <v>3</v>
      </c>
      <c r="C140" s="88" t="s">
        <v>29</v>
      </c>
      <c r="D140" s="88">
        <v>31</v>
      </c>
      <c r="E140" s="89">
        <f t="shared" si="0"/>
        <v>4.7504472215061968</v>
      </c>
      <c r="F140" s="89">
        <f t="shared" si="1"/>
        <v>147.26386386669211</v>
      </c>
      <c r="G140" s="20" t="s">
        <v>29</v>
      </c>
      <c r="H140" s="20">
        <v>0.1979353008960916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3.4068787866863241E-3</v>
      </c>
      <c r="Q140" s="20">
        <v>0.1029879136703105</v>
      </c>
      <c r="R140" s="20">
        <v>0.27553285653349802</v>
      </c>
      <c r="S140" s="20">
        <v>0.43107092658293589</v>
      </c>
      <c r="T140" s="20">
        <v>0.55017092837371917</v>
      </c>
      <c r="U140" s="20">
        <v>0.6070960752307567</v>
      </c>
      <c r="V140" s="20">
        <v>0.63758865997721192</v>
      </c>
      <c r="W140" s="20">
        <v>0.62945249475033982</v>
      </c>
      <c r="X140" s="20">
        <v>0.57424935850136094</v>
      </c>
      <c r="Y140" s="20">
        <v>0.47129385542591651</v>
      </c>
      <c r="Z140" s="20">
        <v>0.32240023472810209</v>
      </c>
      <c r="AA140" s="20">
        <v>0.14338100449558611</v>
      </c>
      <c r="AB140" s="20">
        <v>1.816034449773797E-3</v>
      </c>
      <c r="AC140" s="20">
        <v>0</v>
      </c>
      <c r="AD140" s="20">
        <v>0</v>
      </c>
      <c r="AE140" s="20">
        <v>0</v>
      </c>
      <c r="AF140" s="20">
        <v>0</v>
      </c>
    </row>
    <row r="141" spans="1:32" ht="14.25" customHeight="1">
      <c r="A141" s="3" t="s">
        <v>338</v>
      </c>
      <c r="B141" s="30">
        <v>4</v>
      </c>
      <c r="C141" s="88" t="s">
        <v>30</v>
      </c>
      <c r="D141" s="88">
        <v>30</v>
      </c>
      <c r="E141" s="89">
        <f t="shared" si="0"/>
        <v>3.7782940969670329</v>
      </c>
      <c r="F141" s="89">
        <f t="shared" si="1"/>
        <v>113.34882290901099</v>
      </c>
      <c r="G141" s="20" t="s">
        <v>30</v>
      </c>
      <c r="H141" s="20">
        <v>0.15742892070695971</v>
      </c>
      <c r="I141" s="20">
        <v>0</v>
      </c>
      <c r="J141" s="20">
        <v>0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v>7.7060547780074234E-2</v>
      </c>
      <c r="R141" s="20">
        <v>0.2258947715082362</v>
      </c>
      <c r="S141" s="20">
        <v>0.35445665761564921</v>
      </c>
      <c r="T141" s="20">
        <v>0.4549667744762636</v>
      </c>
      <c r="U141" s="20">
        <v>0.49830893007509619</v>
      </c>
      <c r="V141" s="20">
        <v>0.53622600369258766</v>
      </c>
      <c r="W141" s="20">
        <v>0.51841066194119312</v>
      </c>
      <c r="X141" s="20">
        <v>0.46735736472843942</v>
      </c>
      <c r="Y141" s="20">
        <v>0.37604326247573122</v>
      </c>
      <c r="Z141" s="20">
        <v>0.22024786136026919</v>
      </c>
      <c r="AA141" s="20">
        <v>4.9321261313492938E-2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</row>
    <row r="142" spans="1:32" ht="14.25" customHeight="1">
      <c r="A142" s="3" t="s">
        <v>338</v>
      </c>
      <c r="B142" s="30">
        <v>5</v>
      </c>
      <c r="C142" s="88" t="s">
        <v>31</v>
      </c>
      <c r="D142" s="88">
        <v>31</v>
      </c>
      <c r="E142" s="89">
        <f t="shared" si="0"/>
        <v>2.7790744180070197</v>
      </c>
      <c r="F142" s="89">
        <f t="shared" si="1"/>
        <v>86.151306958217617</v>
      </c>
      <c r="G142" s="20" t="s">
        <v>31</v>
      </c>
      <c r="H142" s="20">
        <v>0.1157947674169591</v>
      </c>
      <c r="I142" s="20">
        <v>0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  <c r="Q142" s="20">
        <v>3.4369083645889108E-2</v>
      </c>
      <c r="R142" s="20">
        <v>0.1609464552195885</v>
      </c>
      <c r="S142" s="20">
        <v>0.26384777689471828</v>
      </c>
      <c r="T142" s="20">
        <v>0.34504965019125672</v>
      </c>
      <c r="U142" s="20">
        <v>0.40000801214152981</v>
      </c>
      <c r="V142" s="20">
        <v>0.40828117428717747</v>
      </c>
      <c r="W142" s="20">
        <v>0.39128497231699649</v>
      </c>
      <c r="X142" s="20">
        <v>0.35061477313486278</v>
      </c>
      <c r="Y142" s="20">
        <v>0.25474614208315832</v>
      </c>
      <c r="Z142" s="20">
        <v>0.1699263780918415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0</v>
      </c>
    </row>
    <row r="143" spans="1:32" ht="14.25" customHeight="1">
      <c r="A143" s="3" t="s">
        <v>338</v>
      </c>
      <c r="B143" s="30">
        <v>6</v>
      </c>
      <c r="C143" s="90" t="s">
        <v>32</v>
      </c>
      <c r="D143" s="90">
        <v>30</v>
      </c>
      <c r="E143" s="91">
        <f t="shared" si="0"/>
        <v>2.4428688542752131</v>
      </c>
      <c r="F143" s="91">
        <f t="shared" si="1"/>
        <v>73.286065628256395</v>
      </c>
      <c r="G143" s="20" t="s">
        <v>32</v>
      </c>
      <c r="H143" s="20">
        <v>0.1017862022614672</v>
      </c>
      <c r="I143" s="20">
        <v>0</v>
      </c>
      <c r="J143" s="20">
        <v>0</v>
      </c>
      <c r="K143" s="20">
        <v>0</v>
      </c>
      <c r="L143" s="20">
        <v>0</v>
      </c>
      <c r="M143" s="20">
        <v>0</v>
      </c>
      <c r="N143" s="20">
        <v>0</v>
      </c>
      <c r="O143" s="20">
        <v>0</v>
      </c>
      <c r="P143" s="20">
        <v>0</v>
      </c>
      <c r="Q143" s="20">
        <v>8.1699313319017288E-4</v>
      </c>
      <c r="R143" s="20">
        <v>0.1296977288917088</v>
      </c>
      <c r="S143" s="20">
        <v>0.22483193084622169</v>
      </c>
      <c r="T143" s="20">
        <v>0.30117349344786792</v>
      </c>
      <c r="U143" s="20">
        <v>0.3505858807093219</v>
      </c>
      <c r="V143" s="20">
        <v>0.37950938862152689</v>
      </c>
      <c r="W143" s="20">
        <v>0.3587944093178887</v>
      </c>
      <c r="X143" s="20">
        <v>0.31920741469705771</v>
      </c>
      <c r="Y143" s="20">
        <v>0.23628160566105549</v>
      </c>
      <c r="Z143" s="20">
        <v>0.141970008949374</v>
      </c>
      <c r="AA143" s="20">
        <v>0</v>
      </c>
      <c r="AB143" s="20">
        <v>0</v>
      </c>
      <c r="AC143" s="20">
        <v>0</v>
      </c>
      <c r="AD143" s="20">
        <v>0</v>
      </c>
      <c r="AE143" s="20">
        <v>0</v>
      </c>
      <c r="AF143" s="20">
        <v>0</v>
      </c>
    </row>
    <row r="144" spans="1:32" ht="14.25" customHeight="1">
      <c r="A144" s="3" t="s">
        <v>338</v>
      </c>
      <c r="B144" s="30">
        <v>7</v>
      </c>
      <c r="C144" s="90" t="s">
        <v>33</v>
      </c>
      <c r="D144" s="90">
        <v>31</v>
      </c>
      <c r="E144" s="91">
        <f t="shared" si="0"/>
        <v>2.4945856531001604</v>
      </c>
      <c r="F144" s="91">
        <f t="shared" si="1"/>
        <v>77.332155246104975</v>
      </c>
      <c r="G144" s="20" t="s">
        <v>33</v>
      </c>
      <c r="H144" s="20">
        <v>0.1039410688791734</v>
      </c>
      <c r="I144" s="20">
        <v>0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0">
        <v>4.4635327956203926E-3</v>
      </c>
      <c r="R144" s="20">
        <v>0.13007857619320359</v>
      </c>
      <c r="S144" s="20">
        <v>0.23359748820212689</v>
      </c>
      <c r="T144" s="20">
        <v>0.30852920919997517</v>
      </c>
      <c r="U144" s="20">
        <v>0.35184494257947879</v>
      </c>
      <c r="V144" s="20">
        <v>0.36451791260528171</v>
      </c>
      <c r="W144" s="20">
        <v>0.35094668637257831</v>
      </c>
      <c r="X144" s="20">
        <v>0.31620665025070088</v>
      </c>
      <c r="Y144" s="20">
        <v>0.24466585646779701</v>
      </c>
      <c r="Z144" s="20">
        <v>0.18973479843339761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</row>
    <row r="145" spans="1:32" ht="14.25" customHeight="1">
      <c r="A145" s="3" t="s">
        <v>338</v>
      </c>
      <c r="B145" s="30">
        <v>8</v>
      </c>
      <c r="C145" s="90" t="s">
        <v>34</v>
      </c>
      <c r="D145" s="90">
        <v>31</v>
      </c>
      <c r="E145" s="91">
        <f t="shared" si="0"/>
        <v>2.9195007763426633</v>
      </c>
      <c r="F145" s="91">
        <f t="shared" si="1"/>
        <v>90.504524066622565</v>
      </c>
      <c r="G145" s="20" t="s">
        <v>34</v>
      </c>
      <c r="H145" s="20">
        <v>0.12164586568094431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v>4.5122002099913953E-2</v>
      </c>
      <c r="R145" s="20">
        <v>0.1711378792456657</v>
      </c>
      <c r="S145" s="20">
        <v>0.26974280639473358</v>
      </c>
      <c r="T145" s="20">
        <v>0.36531852812735011</v>
      </c>
      <c r="U145" s="20">
        <v>0.40892832898376302</v>
      </c>
      <c r="V145" s="20">
        <v>0.42099680720107557</v>
      </c>
      <c r="W145" s="20">
        <v>0.40428679645556959</v>
      </c>
      <c r="X145" s="20">
        <v>0.36183318325899821</v>
      </c>
      <c r="Y145" s="20">
        <v>0.27365113863860691</v>
      </c>
      <c r="Z145" s="20">
        <v>0.1678833169024328</v>
      </c>
      <c r="AA145" s="20">
        <v>3.059998903455375E-2</v>
      </c>
      <c r="AB145" s="20">
        <v>0</v>
      </c>
      <c r="AC145" s="20">
        <v>0</v>
      </c>
      <c r="AD145" s="20">
        <v>0</v>
      </c>
      <c r="AE145" s="20">
        <v>0</v>
      </c>
      <c r="AF145" s="20">
        <v>0</v>
      </c>
    </row>
    <row r="146" spans="1:32" ht="14.25" customHeight="1">
      <c r="A146" s="3" t="s">
        <v>338</v>
      </c>
      <c r="B146" s="30">
        <v>9</v>
      </c>
      <c r="C146" s="25" t="s">
        <v>35</v>
      </c>
      <c r="D146" s="25">
        <v>30</v>
      </c>
      <c r="E146" s="92">
        <f t="shared" si="0"/>
        <v>3.7136195990146148</v>
      </c>
      <c r="F146" s="92">
        <f t="shared" si="1"/>
        <v>111.40858797043845</v>
      </c>
      <c r="G146" s="20" t="s">
        <v>35</v>
      </c>
      <c r="H146" s="20">
        <v>0.1547341499589423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  <c r="O146" s="20">
        <v>0</v>
      </c>
      <c r="P146" s="20">
        <v>4.9667453394684861E-3</v>
      </c>
      <c r="Q146" s="20">
        <v>0.10200768602153359</v>
      </c>
      <c r="R146" s="20">
        <v>0.2436555798980303</v>
      </c>
      <c r="S146" s="20">
        <v>0.36291396771249451</v>
      </c>
      <c r="T146" s="20">
        <v>0.45156546618060989</v>
      </c>
      <c r="U146" s="20">
        <v>0.4736477884025152</v>
      </c>
      <c r="V146" s="20">
        <v>0.50867517252016792</v>
      </c>
      <c r="W146" s="20">
        <v>0.49246634614087809</v>
      </c>
      <c r="X146" s="20">
        <v>0.43725797198827049</v>
      </c>
      <c r="Y146" s="20">
        <v>0.35086598912096972</v>
      </c>
      <c r="Z146" s="20">
        <v>0.2048962983873206</v>
      </c>
      <c r="AA146" s="20">
        <v>8.07005873023557E-2</v>
      </c>
      <c r="AB146" s="20">
        <v>0</v>
      </c>
      <c r="AC146" s="20">
        <v>0</v>
      </c>
      <c r="AD146" s="20">
        <v>0</v>
      </c>
      <c r="AE146" s="20">
        <v>0</v>
      </c>
      <c r="AF146" s="20">
        <v>0</v>
      </c>
    </row>
    <row r="147" spans="1:32" ht="14.25" customHeight="1">
      <c r="A147" s="3" t="s">
        <v>338</v>
      </c>
      <c r="B147" s="30">
        <v>10</v>
      </c>
      <c r="C147" s="25" t="s">
        <v>36</v>
      </c>
      <c r="D147" s="25">
        <v>31</v>
      </c>
      <c r="E147" s="92">
        <f t="shared" si="0"/>
        <v>4.3925046442359221</v>
      </c>
      <c r="F147" s="92">
        <f t="shared" si="1"/>
        <v>136.16764397131359</v>
      </c>
      <c r="G147" s="20" t="s">
        <v>36</v>
      </c>
      <c r="H147" s="20">
        <v>0.1830210268431634</v>
      </c>
      <c r="I147" s="20">
        <v>0</v>
      </c>
      <c r="J147" s="20">
        <v>0</v>
      </c>
      <c r="K147" s="20">
        <v>0</v>
      </c>
      <c r="L147" s="20">
        <v>0</v>
      </c>
      <c r="M147" s="20">
        <v>0</v>
      </c>
      <c r="N147" s="20">
        <v>0</v>
      </c>
      <c r="O147" s="20">
        <v>1.3127062778862109E-4</v>
      </c>
      <c r="P147" s="20">
        <v>3.3265603263286633E-2</v>
      </c>
      <c r="Q147" s="20">
        <v>0.16761998553739199</v>
      </c>
      <c r="R147" s="20">
        <v>0.32170412311488861</v>
      </c>
      <c r="S147" s="20">
        <v>0.44205819625986731</v>
      </c>
      <c r="T147" s="20">
        <v>0.52328611958194882</v>
      </c>
      <c r="U147" s="20">
        <v>0.57886142497103377</v>
      </c>
      <c r="V147" s="20">
        <v>0.57600592417753016</v>
      </c>
      <c r="W147" s="20">
        <v>0.54270767982723145</v>
      </c>
      <c r="X147" s="20">
        <v>0.48737195291386459</v>
      </c>
      <c r="Y147" s="20">
        <v>0.38321681131320717</v>
      </c>
      <c r="Z147" s="20">
        <v>0.2361488260533405</v>
      </c>
      <c r="AA147" s="20">
        <v>0.1001267265945423</v>
      </c>
      <c r="AB147" s="20">
        <v>0</v>
      </c>
      <c r="AC147" s="20">
        <v>0</v>
      </c>
      <c r="AD147" s="20">
        <v>0</v>
      </c>
      <c r="AE147" s="20">
        <v>0</v>
      </c>
      <c r="AF147" s="20">
        <v>0</v>
      </c>
    </row>
    <row r="148" spans="1:32" ht="14.25" customHeight="1">
      <c r="A148" s="3" t="s">
        <v>338</v>
      </c>
      <c r="B148" s="30">
        <v>11</v>
      </c>
      <c r="C148" s="25" t="s">
        <v>37</v>
      </c>
      <c r="D148" s="25">
        <v>30</v>
      </c>
      <c r="E148" s="92">
        <f t="shared" si="0"/>
        <v>5.1258448209795198</v>
      </c>
      <c r="F148" s="92">
        <f t="shared" si="1"/>
        <v>153.77534462938559</v>
      </c>
      <c r="G148" s="20" t="s">
        <v>37</v>
      </c>
      <c r="H148" s="20">
        <v>0.21357686754081329</v>
      </c>
      <c r="I148" s="20">
        <v>0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  <c r="O148" s="20">
        <v>7.5353029182580701E-3</v>
      </c>
      <c r="P148" s="20">
        <v>5.4066344670727517E-2</v>
      </c>
      <c r="Q148" s="20">
        <v>0.21066525397336289</v>
      </c>
      <c r="R148" s="20">
        <v>0.37536247943750689</v>
      </c>
      <c r="S148" s="20">
        <v>0.50724259981387898</v>
      </c>
      <c r="T148" s="20">
        <v>0.60268332363967059</v>
      </c>
      <c r="U148" s="20">
        <v>0.65681709771486085</v>
      </c>
      <c r="V148" s="20">
        <v>0.65923046790479889</v>
      </c>
      <c r="W148" s="20">
        <v>0.62912312210425037</v>
      </c>
      <c r="X148" s="20">
        <v>0.56063769097247118</v>
      </c>
      <c r="Y148" s="20">
        <v>0.44597725421928608</v>
      </c>
      <c r="Z148" s="20">
        <v>0.29229256615029681</v>
      </c>
      <c r="AA148" s="20">
        <v>0.1168861033996068</v>
      </c>
      <c r="AB148" s="20">
        <v>7.3252140605438313E-3</v>
      </c>
      <c r="AC148" s="20">
        <v>0</v>
      </c>
      <c r="AD148" s="20">
        <v>0</v>
      </c>
      <c r="AE148" s="20">
        <v>0</v>
      </c>
      <c r="AF148" s="20">
        <v>0</v>
      </c>
    </row>
    <row r="149" spans="1:32" ht="14.25" customHeight="1">
      <c r="A149" s="3" t="s">
        <v>338</v>
      </c>
      <c r="B149" s="30">
        <v>12</v>
      </c>
      <c r="C149" s="86" t="s">
        <v>38</v>
      </c>
      <c r="D149" s="86">
        <v>31</v>
      </c>
      <c r="E149" s="87">
        <f t="shared" si="0"/>
        <v>5.3931226642870831</v>
      </c>
      <c r="F149" s="87">
        <f t="shared" si="1"/>
        <v>167.18680259289957</v>
      </c>
      <c r="G149" s="20" t="s">
        <v>38</v>
      </c>
      <c r="H149" s="20">
        <v>0.22471344434529519</v>
      </c>
      <c r="I149" s="20">
        <v>0</v>
      </c>
      <c r="J149" s="20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9.5584219093338869E-3</v>
      </c>
      <c r="P149" s="20">
        <v>4.6722041715163788E-2</v>
      </c>
      <c r="Q149" s="20">
        <v>0.1968909266819337</v>
      </c>
      <c r="R149" s="20">
        <v>0.37016628202896151</v>
      </c>
      <c r="S149" s="20">
        <v>0.51722835471219952</v>
      </c>
      <c r="T149" s="20">
        <v>0.62124134509782436</v>
      </c>
      <c r="U149" s="20">
        <v>0.67525851902225664</v>
      </c>
      <c r="V149" s="20">
        <v>0.68742582445737799</v>
      </c>
      <c r="W149" s="20">
        <v>0.65959518702380082</v>
      </c>
      <c r="X149" s="20">
        <v>0.59632453972168065</v>
      </c>
      <c r="Y149" s="20">
        <v>0.48687486646073308</v>
      </c>
      <c r="Z149" s="20">
        <v>0.34051342971260612</v>
      </c>
      <c r="AA149" s="20">
        <v>0.1631757175078275</v>
      </c>
      <c r="AB149" s="20">
        <v>2.2147208235383881E-2</v>
      </c>
      <c r="AC149" s="20">
        <v>0</v>
      </c>
      <c r="AD149" s="20">
        <v>0</v>
      </c>
      <c r="AE149" s="20">
        <v>0</v>
      </c>
      <c r="AF149" s="20">
        <v>0</v>
      </c>
    </row>
    <row r="150" spans="1:32" ht="14.25" customHeight="1">
      <c r="A150" s="3" t="s">
        <v>339</v>
      </c>
      <c r="B150" s="30" t="s">
        <v>380</v>
      </c>
      <c r="C150" s="3" t="s">
        <v>381</v>
      </c>
      <c r="D150" s="3">
        <v>365</v>
      </c>
      <c r="E150" s="38">
        <f t="shared" si="0"/>
        <v>4.0878897167560213</v>
      </c>
      <c r="F150" s="38">
        <f t="shared" si="1"/>
        <v>1492.0797466159477</v>
      </c>
      <c r="G150" s="20" t="s">
        <v>381</v>
      </c>
      <c r="H150" s="20">
        <v>0.17032873819816749</v>
      </c>
      <c r="I150" s="20">
        <v>0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  <c r="O150" s="20">
        <v>1.560603839733933E-3</v>
      </c>
      <c r="P150" s="20">
        <v>1.441107903350936E-2</v>
      </c>
      <c r="Q150" s="20">
        <v>9.6883411091415003E-2</v>
      </c>
      <c r="R150" s="20">
        <v>0.25116220386968902</v>
      </c>
      <c r="S150" s="20">
        <v>0.38192521276604519</v>
      </c>
      <c r="T150" s="20">
        <v>0.48042156331729552</v>
      </c>
      <c r="U150" s="20">
        <v>0.53755123659607607</v>
      </c>
      <c r="V150" s="20">
        <v>0.55716601435759505</v>
      </c>
      <c r="W150" s="20">
        <v>0.53477643355461024</v>
      </c>
      <c r="X150" s="20">
        <v>0.48191047398977238</v>
      </c>
      <c r="Y150" s="20">
        <v>0.38694914468927011</v>
      </c>
      <c r="Z150" s="20">
        <v>0.26155050312391848</v>
      </c>
      <c r="AA150" s="20">
        <v>9.3269818523537898E-2</v>
      </c>
      <c r="AB150" s="20">
        <v>8.3520180035530807E-3</v>
      </c>
      <c r="AC150" s="20">
        <v>0</v>
      </c>
      <c r="AD150" s="20">
        <v>0</v>
      </c>
      <c r="AE150" s="20">
        <v>0</v>
      </c>
      <c r="AF150" s="20">
        <v>0</v>
      </c>
    </row>
    <row r="151" spans="1:32" ht="14.25" customHeight="1">
      <c r="A151" s="3" t="s">
        <v>339</v>
      </c>
      <c r="B151" s="30">
        <v>1</v>
      </c>
      <c r="C151" s="86" t="s">
        <v>27</v>
      </c>
      <c r="D151" s="86">
        <v>31</v>
      </c>
      <c r="E151" s="87">
        <f t="shared" si="0"/>
        <v>5.4652554198291527</v>
      </c>
      <c r="F151" s="87">
        <f t="shared" si="1"/>
        <v>169.42291801470373</v>
      </c>
      <c r="G151" s="20" t="s">
        <v>27</v>
      </c>
      <c r="H151" s="20">
        <v>0.2277189758262147</v>
      </c>
      <c r="I151" s="20">
        <v>0</v>
      </c>
      <c r="J151" s="20">
        <v>0</v>
      </c>
      <c r="K151" s="20">
        <v>0</v>
      </c>
      <c r="L151" s="20">
        <v>0</v>
      </c>
      <c r="M151" s="20">
        <v>0</v>
      </c>
      <c r="N151" s="20">
        <v>0</v>
      </c>
      <c r="O151" s="20">
        <v>1.452987339905822E-3</v>
      </c>
      <c r="P151" s="20">
        <v>2.5748104947752561E-2</v>
      </c>
      <c r="Q151" s="20">
        <v>0.14451775816298301</v>
      </c>
      <c r="R151" s="20">
        <v>0.32952358901558138</v>
      </c>
      <c r="S151" s="20">
        <v>0.4914172724053632</v>
      </c>
      <c r="T151" s="20">
        <v>0.60979473840713183</v>
      </c>
      <c r="U151" s="20">
        <v>0.67814802089658177</v>
      </c>
      <c r="V151" s="20">
        <v>0.70476103700400905</v>
      </c>
      <c r="W151" s="20">
        <v>0.68825408467586802</v>
      </c>
      <c r="X151" s="20">
        <v>0.63053729716829843</v>
      </c>
      <c r="Y151" s="20">
        <v>0.53140993834757233</v>
      </c>
      <c r="Z151" s="20">
        <v>0.38548119020952981</v>
      </c>
      <c r="AA151" s="20">
        <v>0.20538316543525451</v>
      </c>
      <c r="AB151" s="20">
        <v>3.8826235813322361E-2</v>
      </c>
      <c r="AC151" s="20">
        <v>0</v>
      </c>
      <c r="AD151" s="20">
        <v>0</v>
      </c>
      <c r="AE151" s="20">
        <v>0</v>
      </c>
      <c r="AF151" s="20">
        <v>0</v>
      </c>
    </row>
    <row r="152" spans="1:32" ht="14.25" customHeight="1">
      <c r="A152" s="3" t="s">
        <v>339</v>
      </c>
      <c r="B152" s="30">
        <v>2</v>
      </c>
      <c r="C152" s="86" t="s">
        <v>28</v>
      </c>
      <c r="D152" s="86">
        <v>28</v>
      </c>
      <c r="E152" s="87">
        <f t="shared" si="0"/>
        <v>5.3217415917034074</v>
      </c>
      <c r="F152" s="87">
        <f t="shared" si="1"/>
        <v>149.00876456769541</v>
      </c>
      <c r="G152" s="20" t="s">
        <v>28</v>
      </c>
      <c r="H152" s="20">
        <v>0.221739232987642</v>
      </c>
      <c r="I152" s="20">
        <v>0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1.540553197585434E-2</v>
      </c>
      <c r="Q152" s="20">
        <v>0.11278083219162149</v>
      </c>
      <c r="R152" s="20">
        <v>0.29550407097817838</v>
      </c>
      <c r="S152" s="20">
        <v>0.46358382516011359</v>
      </c>
      <c r="T152" s="20">
        <v>0.58535355782815468</v>
      </c>
      <c r="U152" s="20">
        <v>0.67087805630197883</v>
      </c>
      <c r="V152" s="20">
        <v>0.70376018302939991</v>
      </c>
      <c r="W152" s="20">
        <v>0.68815969085341344</v>
      </c>
      <c r="X152" s="20">
        <v>0.63061375510293316</v>
      </c>
      <c r="Y152" s="20">
        <v>0.53423797035823095</v>
      </c>
      <c r="Z152" s="20">
        <v>0.39031004737385921</v>
      </c>
      <c r="AA152" s="20">
        <v>0.2007138991601092</v>
      </c>
      <c r="AB152" s="20">
        <v>3.044017138955982E-2</v>
      </c>
      <c r="AC152" s="20">
        <v>0</v>
      </c>
      <c r="AD152" s="20">
        <v>0</v>
      </c>
      <c r="AE152" s="20">
        <v>0</v>
      </c>
      <c r="AF152" s="20">
        <v>0</v>
      </c>
    </row>
    <row r="153" spans="1:32" ht="14.25" customHeight="1">
      <c r="A153" s="3" t="s">
        <v>339</v>
      </c>
      <c r="B153" s="30">
        <v>3</v>
      </c>
      <c r="C153" s="88" t="s">
        <v>29</v>
      </c>
      <c r="D153" s="88">
        <v>31</v>
      </c>
      <c r="E153" s="89">
        <f t="shared" si="0"/>
        <v>4.8363923503331181</v>
      </c>
      <c r="F153" s="89">
        <f t="shared" si="1"/>
        <v>149.92816286032667</v>
      </c>
      <c r="G153" s="20" t="s">
        <v>29</v>
      </c>
      <c r="H153" s="20">
        <v>0.20151634793054651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3.2344700389420559E-3</v>
      </c>
      <c r="Q153" s="20">
        <v>9.7083349259211776E-2</v>
      </c>
      <c r="R153" s="20">
        <v>0.27428912494822738</v>
      </c>
      <c r="S153" s="20">
        <v>0.43134642978493071</v>
      </c>
      <c r="T153" s="20">
        <v>0.55762964485055533</v>
      </c>
      <c r="U153" s="20">
        <v>0.63029577227696887</v>
      </c>
      <c r="V153" s="20">
        <v>0.65543360442762433</v>
      </c>
      <c r="W153" s="20">
        <v>0.64234255408113794</v>
      </c>
      <c r="X153" s="20">
        <v>0.58088183305292351</v>
      </c>
      <c r="Y153" s="20">
        <v>0.4793589279680584</v>
      </c>
      <c r="Z153" s="20">
        <v>0.33023084440189399</v>
      </c>
      <c r="AA153" s="20">
        <v>0.15221435730193431</v>
      </c>
      <c r="AB153" s="20">
        <v>2.05143794070797E-3</v>
      </c>
      <c r="AC153" s="20">
        <v>0</v>
      </c>
      <c r="AD153" s="20">
        <v>0</v>
      </c>
      <c r="AE153" s="20">
        <v>0</v>
      </c>
      <c r="AF153" s="20">
        <v>0</v>
      </c>
    </row>
    <row r="154" spans="1:32" ht="14.25" customHeight="1">
      <c r="A154" s="3" t="s">
        <v>339</v>
      </c>
      <c r="B154" s="30">
        <v>4</v>
      </c>
      <c r="C154" s="88" t="s">
        <v>30</v>
      </c>
      <c r="D154" s="88">
        <v>30</v>
      </c>
      <c r="E154" s="89">
        <f t="shared" si="0"/>
        <v>3.8500253954863317</v>
      </c>
      <c r="F154" s="89">
        <f t="shared" si="1"/>
        <v>115.50076186458995</v>
      </c>
      <c r="G154" s="20" t="s">
        <v>30</v>
      </c>
      <c r="H154" s="20">
        <v>0.16041772481193051</v>
      </c>
      <c r="I154" s="20">
        <v>0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7.4658744876413885E-2</v>
      </c>
      <c r="R154" s="20">
        <v>0.22821848852427359</v>
      </c>
      <c r="S154" s="20">
        <v>0.36243632849399582</v>
      </c>
      <c r="T154" s="20">
        <v>0.46258725802553519</v>
      </c>
      <c r="U154" s="20">
        <v>0.51807999871214838</v>
      </c>
      <c r="V154" s="20">
        <v>0.54476636408949941</v>
      </c>
      <c r="W154" s="20">
        <v>0.52087176817728842</v>
      </c>
      <c r="X154" s="20">
        <v>0.4701365552634898</v>
      </c>
      <c r="Y154" s="20">
        <v>0.37750825474522359</v>
      </c>
      <c r="Z154" s="20">
        <v>0.238026213664815</v>
      </c>
      <c r="AA154" s="20">
        <v>5.2735420913648058E-2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</row>
    <row r="155" spans="1:32" ht="14.25" customHeight="1">
      <c r="A155" s="3" t="s">
        <v>339</v>
      </c>
      <c r="B155" s="30">
        <v>5</v>
      </c>
      <c r="C155" s="88" t="s">
        <v>31</v>
      </c>
      <c r="D155" s="88">
        <v>31</v>
      </c>
      <c r="E155" s="89">
        <f t="shared" si="0"/>
        <v>2.8101309318668481</v>
      </c>
      <c r="F155" s="89">
        <f t="shared" si="1"/>
        <v>87.114058887872289</v>
      </c>
      <c r="G155" s="20" t="s">
        <v>31</v>
      </c>
      <c r="H155" s="20">
        <v>0.1170887888277853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2.9581116193614251E-2</v>
      </c>
      <c r="R155" s="20">
        <v>0.15380746441455739</v>
      </c>
      <c r="S155" s="20">
        <v>0.25966058008085979</v>
      </c>
      <c r="T155" s="20">
        <v>0.34391062436869768</v>
      </c>
      <c r="U155" s="20">
        <v>0.3994992369773479</v>
      </c>
      <c r="V155" s="20">
        <v>0.41747684883824132</v>
      </c>
      <c r="W155" s="20">
        <v>0.39946283425853613</v>
      </c>
      <c r="X155" s="20">
        <v>0.35842522573242169</v>
      </c>
      <c r="Y155" s="20">
        <v>0.26911941607064382</v>
      </c>
      <c r="Z155" s="20">
        <v>0.17918758493192799</v>
      </c>
      <c r="AA155" s="20">
        <v>0</v>
      </c>
      <c r="AB155" s="20">
        <v>0</v>
      </c>
      <c r="AC155" s="20">
        <v>0</v>
      </c>
      <c r="AD155" s="20">
        <v>0</v>
      </c>
      <c r="AE155" s="20">
        <v>0</v>
      </c>
      <c r="AF155" s="20">
        <v>0</v>
      </c>
    </row>
    <row r="156" spans="1:32" ht="14.25" customHeight="1">
      <c r="A156" s="3" t="s">
        <v>339</v>
      </c>
      <c r="B156" s="30">
        <v>6</v>
      </c>
      <c r="C156" s="90" t="s">
        <v>32</v>
      </c>
      <c r="D156" s="90">
        <v>30</v>
      </c>
      <c r="E156" s="91">
        <f t="shared" si="0"/>
        <v>2.492843373656993</v>
      </c>
      <c r="F156" s="91">
        <f t="shared" si="1"/>
        <v>74.785301209709786</v>
      </c>
      <c r="G156" s="20" t="s">
        <v>32</v>
      </c>
      <c r="H156" s="20">
        <v>0.10386847390237471</v>
      </c>
      <c r="I156" s="20">
        <v>0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6.5980543720692709E-4</v>
      </c>
      <c r="R156" s="20">
        <v>0.12402803529627179</v>
      </c>
      <c r="S156" s="20">
        <v>0.22628260794706251</v>
      </c>
      <c r="T156" s="20">
        <v>0.29788392488518362</v>
      </c>
      <c r="U156" s="20">
        <v>0.36068569295297809</v>
      </c>
      <c r="V156" s="20">
        <v>0.38369479877980012</v>
      </c>
      <c r="W156" s="20">
        <v>0.36170102929363102</v>
      </c>
      <c r="X156" s="20">
        <v>0.33315180211511508</v>
      </c>
      <c r="Y156" s="20">
        <v>0.25169843565746181</v>
      </c>
      <c r="Z156" s="20">
        <v>0.15305724129228221</v>
      </c>
      <c r="AA156" s="20">
        <v>0</v>
      </c>
      <c r="AB156" s="20">
        <v>0</v>
      </c>
      <c r="AC156" s="20">
        <v>0</v>
      </c>
      <c r="AD156" s="20">
        <v>0</v>
      </c>
      <c r="AE156" s="20">
        <v>0</v>
      </c>
      <c r="AF156" s="20">
        <v>0</v>
      </c>
    </row>
    <row r="157" spans="1:32" ht="14.25" customHeight="1">
      <c r="A157" s="3" t="s">
        <v>339</v>
      </c>
      <c r="B157" s="30">
        <v>7</v>
      </c>
      <c r="C157" s="90" t="s">
        <v>33</v>
      </c>
      <c r="D157" s="90">
        <v>31</v>
      </c>
      <c r="E157" s="91">
        <f t="shared" si="0"/>
        <v>2.5341213481490357</v>
      </c>
      <c r="F157" s="91">
        <f t="shared" si="1"/>
        <v>78.557761792620113</v>
      </c>
      <c r="G157" s="20" t="s">
        <v>33</v>
      </c>
      <c r="H157" s="20">
        <v>0.1055883895062098</v>
      </c>
      <c r="I157" s="20">
        <v>0</v>
      </c>
      <c r="J157" s="20">
        <v>0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1.1814511671340471E-3</v>
      </c>
      <c r="R157" s="20">
        <v>0.1304724458700523</v>
      </c>
      <c r="S157" s="20">
        <v>0.22614283048586489</v>
      </c>
      <c r="T157" s="20">
        <v>0.30593745917478388</v>
      </c>
      <c r="U157" s="20">
        <v>0.35921095123763502</v>
      </c>
      <c r="V157" s="20">
        <v>0.37890496390009393</v>
      </c>
      <c r="W157" s="20">
        <v>0.3648898840234952</v>
      </c>
      <c r="X157" s="20">
        <v>0.32484213304916659</v>
      </c>
      <c r="Y157" s="20">
        <v>0.24491999559625929</v>
      </c>
      <c r="Z157" s="20">
        <v>0.19761923364455081</v>
      </c>
      <c r="AA157" s="20">
        <v>0</v>
      </c>
      <c r="AB157" s="20">
        <v>0</v>
      </c>
      <c r="AC157" s="20">
        <v>0</v>
      </c>
      <c r="AD157" s="20">
        <v>0</v>
      </c>
      <c r="AE157" s="20">
        <v>0</v>
      </c>
      <c r="AF157" s="20">
        <v>0</v>
      </c>
    </row>
    <row r="158" spans="1:32" ht="14.25" customHeight="1">
      <c r="A158" s="3" t="s">
        <v>339</v>
      </c>
      <c r="B158" s="30">
        <v>8</v>
      </c>
      <c r="C158" s="90" t="s">
        <v>34</v>
      </c>
      <c r="D158" s="90">
        <v>31</v>
      </c>
      <c r="E158" s="91">
        <f t="shared" si="0"/>
        <v>2.9511844980382667</v>
      </c>
      <c r="F158" s="91">
        <f t="shared" si="1"/>
        <v>91.48671943918626</v>
      </c>
      <c r="G158" s="20" t="s">
        <v>34</v>
      </c>
      <c r="H158" s="20">
        <v>0.1229660207515945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v>4.4704946772982868E-2</v>
      </c>
      <c r="R158" s="20">
        <v>0.17040088664815939</v>
      </c>
      <c r="S158" s="20">
        <v>0.27408656497566758</v>
      </c>
      <c r="T158" s="20">
        <v>0.36570934592197107</v>
      </c>
      <c r="U158" s="20">
        <v>0.4056178815682942</v>
      </c>
      <c r="V158" s="20">
        <v>0.41583106065754788</v>
      </c>
      <c r="W158" s="20">
        <v>0.40319095971762359</v>
      </c>
      <c r="X158" s="20">
        <v>0.36731845894996029</v>
      </c>
      <c r="Y158" s="20">
        <v>0.28609916447876282</v>
      </c>
      <c r="Z158" s="20">
        <v>0.18422448523636711</v>
      </c>
      <c r="AA158" s="20">
        <v>3.4000743110929939E-2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</row>
    <row r="159" spans="1:32" ht="14.25" customHeight="1">
      <c r="A159" s="3" t="s">
        <v>339</v>
      </c>
      <c r="B159" s="30">
        <v>9</v>
      </c>
      <c r="C159" s="25" t="s">
        <v>35</v>
      </c>
      <c r="D159" s="25">
        <v>30</v>
      </c>
      <c r="E159" s="92">
        <f t="shared" si="0"/>
        <v>3.7872834697178668</v>
      </c>
      <c r="F159" s="92">
        <f t="shared" si="1"/>
        <v>113.61850409153601</v>
      </c>
      <c r="G159" s="20" t="s">
        <v>35</v>
      </c>
      <c r="H159" s="20">
        <v>0.15780347790491109</v>
      </c>
      <c r="I159" s="20">
        <v>0</v>
      </c>
      <c r="J159" s="20">
        <v>0</v>
      </c>
      <c r="K159" s="20">
        <v>0</v>
      </c>
      <c r="L159" s="20">
        <v>0</v>
      </c>
      <c r="M159" s="20">
        <v>0</v>
      </c>
      <c r="N159" s="20">
        <v>0</v>
      </c>
      <c r="O159" s="20">
        <v>0</v>
      </c>
      <c r="P159" s="20">
        <v>4.6611353369582888E-3</v>
      </c>
      <c r="Q159" s="20">
        <v>0.1007690638158792</v>
      </c>
      <c r="R159" s="20">
        <v>0.24406553322363031</v>
      </c>
      <c r="S159" s="20">
        <v>0.37270325651593311</v>
      </c>
      <c r="T159" s="20">
        <v>0.46431610187461542</v>
      </c>
      <c r="U159" s="20">
        <v>0.49505030890196111</v>
      </c>
      <c r="V159" s="20">
        <v>0.52644170927593859</v>
      </c>
      <c r="W159" s="20">
        <v>0.49665387931991478</v>
      </c>
      <c r="X159" s="20">
        <v>0.43854015305118232</v>
      </c>
      <c r="Y159" s="20">
        <v>0.34969241918994709</v>
      </c>
      <c r="Z159" s="20">
        <v>0.2097545667782654</v>
      </c>
      <c r="AA159" s="20">
        <v>8.4635342433640973E-2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</row>
    <row r="160" spans="1:32" ht="14.25" customHeight="1">
      <c r="A160" s="3" t="s">
        <v>339</v>
      </c>
      <c r="B160" s="30">
        <v>10</v>
      </c>
      <c r="C160" s="25" t="s">
        <v>36</v>
      </c>
      <c r="D160" s="25">
        <v>31</v>
      </c>
      <c r="E160" s="92">
        <f t="shared" si="0"/>
        <v>4.4410860140204056</v>
      </c>
      <c r="F160" s="92">
        <f t="shared" si="1"/>
        <v>137.67366643463257</v>
      </c>
      <c r="G160" s="20" t="s">
        <v>36</v>
      </c>
      <c r="H160" s="20">
        <v>0.18504525058418361</v>
      </c>
      <c r="I160" s="20">
        <v>0</v>
      </c>
      <c r="J160" s="20">
        <v>0</v>
      </c>
      <c r="K160" s="20">
        <v>0</v>
      </c>
      <c r="L160" s="20">
        <v>0</v>
      </c>
      <c r="M160" s="20">
        <v>0</v>
      </c>
      <c r="N160" s="20">
        <v>0</v>
      </c>
      <c r="O160" s="20">
        <v>1.4564485325950949E-4</v>
      </c>
      <c r="P160" s="20">
        <v>3.111892580058111E-2</v>
      </c>
      <c r="Q160" s="20">
        <v>0.1619856357081477</v>
      </c>
      <c r="R160" s="20">
        <v>0.32051527382959649</v>
      </c>
      <c r="S160" s="20">
        <v>0.44516518685105672</v>
      </c>
      <c r="T160" s="20">
        <v>0.53904144605113824</v>
      </c>
      <c r="U160" s="20">
        <v>0.58672212912846677</v>
      </c>
      <c r="V160" s="20">
        <v>0.59014629661853379</v>
      </c>
      <c r="W160" s="20">
        <v>0.55330866042307791</v>
      </c>
      <c r="X160" s="20">
        <v>0.49027499081112702</v>
      </c>
      <c r="Y160" s="20">
        <v>0.38107575109357589</v>
      </c>
      <c r="Z160" s="20">
        <v>0.23659889210180149</v>
      </c>
      <c r="AA160" s="20">
        <v>0.10498718075004319</v>
      </c>
      <c r="AB160" s="20">
        <v>0</v>
      </c>
      <c r="AC160" s="20">
        <v>0</v>
      </c>
      <c r="AD160" s="20">
        <v>0</v>
      </c>
      <c r="AE160" s="20">
        <v>0</v>
      </c>
      <c r="AF160" s="20">
        <v>0</v>
      </c>
    </row>
    <row r="161" spans="1:32" ht="14.25" customHeight="1">
      <c r="A161" s="3" t="s">
        <v>339</v>
      </c>
      <c r="B161" s="30">
        <v>11</v>
      </c>
      <c r="C161" s="25" t="s">
        <v>37</v>
      </c>
      <c r="D161" s="25">
        <v>30</v>
      </c>
      <c r="E161" s="92">
        <f t="shared" si="0"/>
        <v>5.1660430392995735</v>
      </c>
      <c r="F161" s="92">
        <f t="shared" si="1"/>
        <v>154.98129117898719</v>
      </c>
      <c r="G161" s="20" t="s">
        <v>37</v>
      </c>
      <c r="H161" s="20">
        <v>0.2152517933041489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  <c r="N161" s="20">
        <v>0</v>
      </c>
      <c r="O161" s="20">
        <v>7.5372115483778156E-3</v>
      </c>
      <c r="P161" s="20">
        <v>4.9319749299011437E-2</v>
      </c>
      <c r="Q161" s="20">
        <v>0.20552332527823319</v>
      </c>
      <c r="R161" s="20">
        <v>0.37621271583176108</v>
      </c>
      <c r="S161" s="20">
        <v>0.51234349472301999</v>
      </c>
      <c r="T161" s="20">
        <v>0.61265755005953026</v>
      </c>
      <c r="U161" s="20">
        <v>0.66565725586307656</v>
      </c>
      <c r="V161" s="20">
        <v>0.67030939330325356</v>
      </c>
      <c r="W161" s="20">
        <v>0.63513050468066512</v>
      </c>
      <c r="X161" s="20">
        <v>0.56210232201060273</v>
      </c>
      <c r="Y161" s="20">
        <v>0.44973200265654112</v>
      </c>
      <c r="Z161" s="20">
        <v>0.29298944966940937</v>
      </c>
      <c r="AA161" s="20">
        <v>0.1195553935884922</v>
      </c>
      <c r="AB161" s="20">
        <v>6.9726707875994148E-3</v>
      </c>
      <c r="AC161" s="20">
        <v>0</v>
      </c>
      <c r="AD161" s="20">
        <v>0</v>
      </c>
      <c r="AE161" s="20">
        <v>0</v>
      </c>
      <c r="AF161" s="20">
        <v>0</v>
      </c>
    </row>
    <row r="162" spans="1:32" ht="14.25" customHeight="1">
      <c r="A162" s="3" t="s">
        <v>339</v>
      </c>
      <c r="B162" s="30">
        <v>12</v>
      </c>
      <c r="C162" s="86" t="s">
        <v>38</v>
      </c>
      <c r="D162" s="86">
        <v>31</v>
      </c>
      <c r="E162" s="87">
        <f t="shared" si="0"/>
        <v>5.3985691689712549</v>
      </c>
      <c r="F162" s="87">
        <f t="shared" si="1"/>
        <v>167.35564423810891</v>
      </c>
      <c r="G162" s="20" t="s">
        <v>38</v>
      </c>
      <c r="H162" s="20">
        <v>0.2249403820404689</v>
      </c>
      <c r="I162" s="20">
        <v>0</v>
      </c>
      <c r="J162" s="20">
        <v>0</v>
      </c>
      <c r="K162" s="20">
        <v>0</v>
      </c>
      <c r="L162" s="20">
        <v>0</v>
      </c>
      <c r="M162" s="20">
        <v>0</v>
      </c>
      <c r="N162" s="20">
        <v>0</v>
      </c>
      <c r="O162" s="20">
        <v>9.5914023352640532E-3</v>
      </c>
      <c r="P162" s="20">
        <v>4.3445031003012467E-2</v>
      </c>
      <c r="Q162" s="20">
        <v>0.18915490423355161</v>
      </c>
      <c r="R162" s="20">
        <v>0.36690881785597779</v>
      </c>
      <c r="S162" s="20">
        <v>0.51793417576867495</v>
      </c>
      <c r="T162" s="20">
        <v>0.62023710836024848</v>
      </c>
      <c r="U162" s="20">
        <v>0.68076953433547394</v>
      </c>
      <c r="V162" s="20">
        <v>0.69446591236719868</v>
      </c>
      <c r="W162" s="20">
        <v>0.66335135315067051</v>
      </c>
      <c r="X162" s="20">
        <v>0.59610116157004778</v>
      </c>
      <c r="Y162" s="20">
        <v>0.48853746010896398</v>
      </c>
      <c r="Z162" s="20">
        <v>0.34112628818232021</v>
      </c>
      <c r="AA162" s="20">
        <v>0.16501231958840251</v>
      </c>
      <c r="AB162" s="20">
        <v>2.193370011144739E-2</v>
      </c>
      <c r="AC162" s="20">
        <v>0</v>
      </c>
      <c r="AD162" s="20">
        <v>0</v>
      </c>
      <c r="AE162" s="20">
        <v>0</v>
      </c>
      <c r="AF162" s="20">
        <v>0</v>
      </c>
    </row>
    <row r="163" spans="1:32" ht="14.25" customHeight="1">
      <c r="A163" s="3" t="s">
        <v>340</v>
      </c>
      <c r="B163" s="30" t="s">
        <v>380</v>
      </c>
      <c r="C163" s="3" t="s">
        <v>381</v>
      </c>
      <c r="D163" s="3">
        <v>365</v>
      </c>
      <c r="E163" s="38">
        <f t="shared" si="0"/>
        <v>4.0877016065254121</v>
      </c>
      <c r="F163" s="38">
        <f t="shared" si="1"/>
        <v>1492.0110863817754</v>
      </c>
      <c r="G163" s="20" t="s">
        <v>381</v>
      </c>
      <c r="H163" s="20">
        <v>0.1703209002718922</v>
      </c>
      <c r="I163" s="20">
        <v>0</v>
      </c>
      <c r="J163" s="20">
        <v>0</v>
      </c>
      <c r="K163" s="20">
        <v>0</v>
      </c>
      <c r="L163" s="20">
        <v>0</v>
      </c>
      <c r="M163" s="20">
        <v>0</v>
      </c>
      <c r="N163" s="20">
        <v>0</v>
      </c>
      <c r="O163" s="20">
        <v>1.458872071721753E-3</v>
      </c>
      <c r="P163" s="20">
        <v>1.448596849980361E-2</v>
      </c>
      <c r="Q163" s="20">
        <v>9.8286293674049285E-2</v>
      </c>
      <c r="R163" s="20">
        <v>0.2498269760837209</v>
      </c>
      <c r="S163" s="20">
        <v>0.37879062455208978</v>
      </c>
      <c r="T163" s="20">
        <v>0.47719799222034781</v>
      </c>
      <c r="U163" s="20">
        <v>0.53434609288202173</v>
      </c>
      <c r="V163" s="20">
        <v>0.55609479230152759</v>
      </c>
      <c r="W163" s="20">
        <v>0.53624669892524046</v>
      </c>
      <c r="X163" s="20">
        <v>0.48452968950371278</v>
      </c>
      <c r="Y163" s="20">
        <v>0.39207072940898141</v>
      </c>
      <c r="Z163" s="20">
        <v>0.26329739774988298</v>
      </c>
      <c r="AA163" s="20">
        <v>9.2355032806944501E-2</v>
      </c>
      <c r="AB163" s="20">
        <v>8.7144458453671941E-3</v>
      </c>
      <c r="AC163" s="20">
        <v>0</v>
      </c>
      <c r="AD163" s="20">
        <v>0</v>
      </c>
      <c r="AE163" s="20">
        <v>0</v>
      </c>
      <c r="AF163" s="20">
        <v>0</v>
      </c>
    </row>
    <row r="164" spans="1:32" ht="14.25" customHeight="1">
      <c r="A164" s="3" t="s">
        <v>340</v>
      </c>
      <c r="B164" s="30">
        <v>1</v>
      </c>
      <c r="C164" s="86" t="s">
        <v>27</v>
      </c>
      <c r="D164" s="86">
        <v>31</v>
      </c>
      <c r="E164" s="87">
        <f t="shared" si="0"/>
        <v>5.4976711824602553</v>
      </c>
      <c r="F164" s="87">
        <f t="shared" si="1"/>
        <v>170.4278066562679</v>
      </c>
      <c r="G164" s="20" t="s">
        <v>27</v>
      </c>
      <c r="H164" s="20">
        <v>0.2290696326025107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  <c r="O164" s="20">
        <v>1.203979641061427E-3</v>
      </c>
      <c r="P164" s="20">
        <v>2.6015335664846279E-2</v>
      </c>
      <c r="Q164" s="20">
        <v>0.14612577865278331</v>
      </c>
      <c r="R164" s="20">
        <v>0.33055789986031631</v>
      </c>
      <c r="S164" s="20">
        <v>0.49002783024189711</v>
      </c>
      <c r="T164" s="20">
        <v>0.61151715987512278</v>
      </c>
      <c r="U164" s="20">
        <v>0.68156195505070771</v>
      </c>
      <c r="V164" s="20">
        <v>0.70557148085234755</v>
      </c>
      <c r="W164" s="20">
        <v>0.6885515242868484</v>
      </c>
      <c r="X164" s="20">
        <v>0.63530503126649263</v>
      </c>
      <c r="Y164" s="20">
        <v>0.53883954206763729</v>
      </c>
      <c r="Z164" s="20">
        <v>0.39307218872098298</v>
      </c>
      <c r="AA164" s="20">
        <v>0.208575885134968</v>
      </c>
      <c r="AB164" s="20">
        <v>4.0745591144244288E-2</v>
      </c>
      <c r="AC164" s="20">
        <v>0</v>
      </c>
      <c r="AD164" s="20">
        <v>0</v>
      </c>
      <c r="AE164" s="20">
        <v>0</v>
      </c>
      <c r="AF164" s="20">
        <v>0</v>
      </c>
    </row>
    <row r="165" spans="1:32" ht="14.25" customHeight="1">
      <c r="A165" s="3" t="s">
        <v>340</v>
      </c>
      <c r="B165" s="30">
        <v>2</v>
      </c>
      <c r="C165" s="86" t="s">
        <v>28</v>
      </c>
      <c r="D165" s="86">
        <v>28</v>
      </c>
      <c r="E165" s="87">
        <f t="shared" si="0"/>
        <v>5.3087282926897039</v>
      </c>
      <c r="F165" s="87">
        <f t="shared" si="1"/>
        <v>148.6443921953117</v>
      </c>
      <c r="G165" s="20" t="s">
        <v>28</v>
      </c>
      <c r="H165" s="20">
        <v>0.22119701219540441</v>
      </c>
      <c r="I165" s="20">
        <v>0</v>
      </c>
      <c r="J165" s="20">
        <v>0</v>
      </c>
      <c r="K165" s="20">
        <v>0</v>
      </c>
      <c r="L165" s="20">
        <v>0</v>
      </c>
      <c r="M165" s="20">
        <v>0</v>
      </c>
      <c r="N165" s="20">
        <v>0</v>
      </c>
      <c r="O165" s="20">
        <v>0</v>
      </c>
      <c r="P165" s="20">
        <v>1.508661212833964E-2</v>
      </c>
      <c r="Q165" s="20">
        <v>0.11322750959305899</v>
      </c>
      <c r="R165" s="20">
        <v>0.29690796702880651</v>
      </c>
      <c r="S165" s="20">
        <v>0.4626252088925199</v>
      </c>
      <c r="T165" s="20">
        <v>0.58381733132750635</v>
      </c>
      <c r="U165" s="20">
        <v>0.6630953028632226</v>
      </c>
      <c r="V165" s="20">
        <v>0.695219087253238</v>
      </c>
      <c r="W165" s="20">
        <v>0.68401865612850732</v>
      </c>
      <c r="X165" s="20">
        <v>0.63131815898285848</v>
      </c>
      <c r="Y165" s="20">
        <v>0.53778753866270568</v>
      </c>
      <c r="Z165" s="20">
        <v>0.39069612432886058</v>
      </c>
      <c r="AA165" s="20">
        <v>0.2034123813195288</v>
      </c>
      <c r="AB165" s="20">
        <v>3.1516414180552378E-2</v>
      </c>
      <c r="AC165" s="20">
        <v>0</v>
      </c>
      <c r="AD165" s="20">
        <v>0</v>
      </c>
      <c r="AE165" s="20">
        <v>0</v>
      </c>
      <c r="AF165" s="20">
        <v>0</v>
      </c>
    </row>
    <row r="166" spans="1:32" ht="14.25" customHeight="1">
      <c r="A166" s="3" t="s">
        <v>340</v>
      </c>
      <c r="B166" s="30">
        <v>3</v>
      </c>
      <c r="C166" s="88" t="s">
        <v>29</v>
      </c>
      <c r="D166" s="88">
        <v>31</v>
      </c>
      <c r="E166" s="89">
        <f t="shared" si="0"/>
        <v>4.8258725813404109</v>
      </c>
      <c r="F166" s="89">
        <f t="shared" si="1"/>
        <v>149.60205002155274</v>
      </c>
      <c r="G166" s="20" t="s">
        <v>29</v>
      </c>
      <c r="H166" s="20">
        <v>0.20107802422251711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  <c r="O166" s="20">
        <v>0</v>
      </c>
      <c r="P166" s="20">
        <v>3.1356888483051611E-3</v>
      </c>
      <c r="Q166" s="20">
        <v>9.5352591685381169E-2</v>
      </c>
      <c r="R166" s="20">
        <v>0.26955278129990651</v>
      </c>
      <c r="S166" s="20">
        <v>0.42962024695389572</v>
      </c>
      <c r="T166" s="20">
        <v>0.54959912243857245</v>
      </c>
      <c r="U166" s="20">
        <v>0.62626592449646556</v>
      </c>
      <c r="V166" s="20">
        <v>0.65820811431801851</v>
      </c>
      <c r="W166" s="20">
        <v>0.64120196100098026</v>
      </c>
      <c r="X166" s="20">
        <v>0.58261584645155851</v>
      </c>
      <c r="Y166" s="20">
        <v>0.48412628875237212</v>
      </c>
      <c r="Z166" s="20">
        <v>0.3327332924509851</v>
      </c>
      <c r="AA166" s="20">
        <v>0.15165777512280371</v>
      </c>
      <c r="AB166" s="20">
        <v>1.802947521165993E-3</v>
      </c>
      <c r="AC166" s="20">
        <v>0</v>
      </c>
      <c r="AD166" s="20">
        <v>0</v>
      </c>
      <c r="AE166" s="20">
        <v>0</v>
      </c>
      <c r="AF166" s="20">
        <v>0</v>
      </c>
    </row>
    <row r="167" spans="1:32" ht="14.25" customHeight="1">
      <c r="A167" s="3" t="s">
        <v>340</v>
      </c>
      <c r="B167" s="30">
        <v>4</v>
      </c>
      <c r="C167" s="88" t="s">
        <v>30</v>
      </c>
      <c r="D167" s="88">
        <v>30</v>
      </c>
      <c r="E167" s="89">
        <f t="shared" si="0"/>
        <v>3.8198815878827723</v>
      </c>
      <c r="F167" s="89">
        <f t="shared" si="1"/>
        <v>114.59644763648316</v>
      </c>
      <c r="G167" s="20" t="s">
        <v>30</v>
      </c>
      <c r="H167" s="20">
        <v>0.15916173282844889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v>7.3727152919718028E-2</v>
      </c>
      <c r="R167" s="20">
        <v>0.22207418840188639</v>
      </c>
      <c r="S167" s="20">
        <v>0.35045991486970912</v>
      </c>
      <c r="T167" s="20">
        <v>0.45674941867050001</v>
      </c>
      <c r="U167" s="20">
        <v>0.51326832487807916</v>
      </c>
      <c r="V167" s="20">
        <v>0.53891478593535547</v>
      </c>
      <c r="W167" s="20">
        <v>0.52345471628164697</v>
      </c>
      <c r="X167" s="20">
        <v>0.47568024493421313</v>
      </c>
      <c r="Y167" s="20">
        <v>0.38893606895618998</v>
      </c>
      <c r="Z167" s="20">
        <v>0.23349223943943159</v>
      </c>
      <c r="AA167" s="20">
        <v>4.312453259604284E-2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</row>
    <row r="168" spans="1:32" ht="14.25" customHeight="1">
      <c r="A168" s="3" t="s">
        <v>340</v>
      </c>
      <c r="B168" s="30">
        <v>5</v>
      </c>
      <c r="C168" s="88" t="s">
        <v>31</v>
      </c>
      <c r="D168" s="88">
        <v>31</v>
      </c>
      <c r="E168" s="89">
        <f t="shared" si="0"/>
        <v>2.8055219917299805</v>
      </c>
      <c r="F168" s="89">
        <f t="shared" si="1"/>
        <v>86.971181743629401</v>
      </c>
      <c r="G168" s="20" t="s">
        <v>31</v>
      </c>
      <c r="H168" s="20">
        <v>0.1168967496554159</v>
      </c>
      <c r="I168" s="20">
        <v>0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3.6948136748868897E-2</v>
      </c>
      <c r="R168" s="20">
        <v>0.15621917725995599</v>
      </c>
      <c r="S168" s="20">
        <v>0.25699205370855482</v>
      </c>
      <c r="T168" s="20">
        <v>0.34339511774385301</v>
      </c>
      <c r="U168" s="20">
        <v>0.3992788363315693</v>
      </c>
      <c r="V168" s="20">
        <v>0.42191211456596328</v>
      </c>
      <c r="W168" s="20">
        <v>0.39769093460243438</v>
      </c>
      <c r="X168" s="20">
        <v>0.35245582194587688</v>
      </c>
      <c r="Y168" s="20">
        <v>0.26340433223557069</v>
      </c>
      <c r="Z168" s="20">
        <v>0.17722546658733379</v>
      </c>
      <c r="AA168" s="20">
        <v>0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</row>
    <row r="169" spans="1:32" ht="14.25" customHeight="1">
      <c r="A169" s="3" t="s">
        <v>340</v>
      </c>
      <c r="B169" s="30">
        <v>6</v>
      </c>
      <c r="C169" s="90" t="s">
        <v>32</v>
      </c>
      <c r="D169" s="90">
        <v>30</v>
      </c>
      <c r="E169" s="91">
        <f t="shared" si="0"/>
        <v>2.4474757365685771</v>
      </c>
      <c r="F169" s="91">
        <f t="shared" si="1"/>
        <v>73.424272097057312</v>
      </c>
      <c r="G169" s="20" t="s">
        <v>32</v>
      </c>
      <c r="H169" s="20">
        <v>0.1019781556903574</v>
      </c>
      <c r="I169" s="20">
        <v>0</v>
      </c>
      <c r="J169" s="20">
        <v>0</v>
      </c>
      <c r="K169" s="20">
        <v>0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0">
        <v>7.036769558812359E-4</v>
      </c>
      <c r="R169" s="20">
        <v>0.1242303241508933</v>
      </c>
      <c r="S169" s="20">
        <v>0.2227763159434854</v>
      </c>
      <c r="T169" s="20">
        <v>0.30050878239013568</v>
      </c>
      <c r="U169" s="20">
        <v>0.3484375663205122</v>
      </c>
      <c r="V169" s="20">
        <v>0.37506719708373581</v>
      </c>
      <c r="W169" s="20">
        <v>0.3584018765583889</v>
      </c>
      <c r="X169" s="20">
        <v>0.32302177985646752</v>
      </c>
      <c r="Y169" s="20">
        <v>0.24655913990620801</v>
      </c>
      <c r="Z169" s="20">
        <v>0.14776907740286929</v>
      </c>
      <c r="AA169" s="20">
        <v>0</v>
      </c>
      <c r="AB169" s="20">
        <v>0</v>
      </c>
      <c r="AC169" s="20">
        <v>0</v>
      </c>
      <c r="AD169" s="20">
        <v>0</v>
      </c>
      <c r="AE169" s="20">
        <v>0</v>
      </c>
      <c r="AF169" s="20">
        <v>0</v>
      </c>
    </row>
    <row r="170" spans="1:32" ht="14.25" customHeight="1">
      <c r="A170" s="3" t="s">
        <v>340</v>
      </c>
      <c r="B170" s="30">
        <v>7</v>
      </c>
      <c r="C170" s="90" t="s">
        <v>33</v>
      </c>
      <c r="D170" s="90">
        <v>31</v>
      </c>
      <c r="E170" s="91">
        <f t="shared" si="0"/>
        <v>2.5155451655309093</v>
      </c>
      <c r="F170" s="91">
        <f t="shared" si="1"/>
        <v>77.98190013145819</v>
      </c>
      <c r="G170" s="20" t="s">
        <v>33</v>
      </c>
      <c r="H170" s="20">
        <v>0.10481438189712119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4.2484466003546648E-3</v>
      </c>
      <c r="R170" s="20">
        <v>0.1279735234821065</v>
      </c>
      <c r="S170" s="20">
        <v>0.22956467783734369</v>
      </c>
      <c r="T170" s="20">
        <v>0.30531615606461632</v>
      </c>
      <c r="U170" s="20">
        <v>0.35350447033460958</v>
      </c>
      <c r="V170" s="20">
        <v>0.36691150282187063</v>
      </c>
      <c r="W170" s="20">
        <v>0.36498905261743758</v>
      </c>
      <c r="X170" s="20">
        <v>0.31917332666803688</v>
      </c>
      <c r="Y170" s="20">
        <v>0.24940312877858839</v>
      </c>
      <c r="Z170" s="20">
        <v>0.1944608803259453</v>
      </c>
      <c r="AA170" s="20">
        <v>0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</row>
    <row r="171" spans="1:32" ht="14.25" customHeight="1">
      <c r="A171" s="3" t="s">
        <v>340</v>
      </c>
      <c r="B171" s="30">
        <v>8</v>
      </c>
      <c r="C171" s="90" t="s">
        <v>34</v>
      </c>
      <c r="D171" s="90">
        <v>31</v>
      </c>
      <c r="E171" s="91">
        <f t="shared" si="0"/>
        <v>2.9308444310662063</v>
      </c>
      <c r="F171" s="91">
        <f t="shared" si="1"/>
        <v>90.856177363052396</v>
      </c>
      <c r="G171" s="20" t="s">
        <v>34</v>
      </c>
      <c r="H171" s="20">
        <v>0.1221185179610919</v>
      </c>
      <c r="I171" s="20">
        <v>0</v>
      </c>
      <c r="J171" s="20">
        <v>0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4.4287428878022568E-2</v>
      </c>
      <c r="R171" s="20">
        <v>0.16657276630288809</v>
      </c>
      <c r="S171" s="20">
        <v>0.27000556673041459</v>
      </c>
      <c r="T171" s="20">
        <v>0.3600107551942669</v>
      </c>
      <c r="U171" s="20">
        <v>0.39970967631811027</v>
      </c>
      <c r="V171" s="20">
        <v>0.41996095682026341</v>
      </c>
      <c r="W171" s="20">
        <v>0.40416178187583601</v>
      </c>
      <c r="X171" s="20">
        <v>0.37380262634165368</v>
      </c>
      <c r="Y171" s="20">
        <v>0.29179048555225667</v>
      </c>
      <c r="Z171" s="20">
        <v>0.1837174330656319</v>
      </c>
      <c r="AA171" s="20">
        <v>1.682495398686194E-2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</row>
    <row r="172" spans="1:32" ht="14.25" customHeight="1">
      <c r="A172" s="3" t="s">
        <v>340</v>
      </c>
      <c r="B172" s="30">
        <v>9</v>
      </c>
      <c r="C172" s="25" t="s">
        <v>35</v>
      </c>
      <c r="D172" s="25">
        <v>30</v>
      </c>
      <c r="E172" s="92">
        <f t="shared" si="0"/>
        <v>3.7820426995573868</v>
      </c>
      <c r="F172" s="92">
        <f t="shared" si="1"/>
        <v>113.4612809867216</v>
      </c>
      <c r="G172" s="20" t="s">
        <v>35</v>
      </c>
      <c r="H172" s="20">
        <v>0.15758511248155771</v>
      </c>
      <c r="I172" s="20">
        <v>0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  <c r="O172" s="20">
        <v>0</v>
      </c>
      <c r="P172" s="20">
        <v>4.5255430906999111E-3</v>
      </c>
      <c r="Q172" s="20">
        <v>0.1000788927385019</v>
      </c>
      <c r="R172" s="20">
        <v>0.24222304989824861</v>
      </c>
      <c r="S172" s="20">
        <v>0.3637471841788486</v>
      </c>
      <c r="T172" s="20">
        <v>0.45344166224996091</v>
      </c>
      <c r="U172" s="20">
        <v>0.48854729637345928</v>
      </c>
      <c r="V172" s="20">
        <v>0.52430482251376553</v>
      </c>
      <c r="W172" s="20">
        <v>0.50372962075288308</v>
      </c>
      <c r="X172" s="20">
        <v>0.44785894590516617</v>
      </c>
      <c r="Y172" s="20">
        <v>0.35404205807758371</v>
      </c>
      <c r="Z172" s="20">
        <v>0.21399091159190789</v>
      </c>
      <c r="AA172" s="20">
        <v>8.555271218636068E-2</v>
      </c>
      <c r="AB172" s="20">
        <v>0</v>
      </c>
      <c r="AC172" s="20">
        <v>0</v>
      </c>
      <c r="AD172" s="20">
        <v>0</v>
      </c>
      <c r="AE172" s="20">
        <v>0</v>
      </c>
      <c r="AF172" s="20">
        <v>0</v>
      </c>
    </row>
    <row r="173" spans="1:32" ht="14.25" customHeight="1">
      <c r="A173" s="3" t="s">
        <v>340</v>
      </c>
      <c r="B173" s="30">
        <v>10</v>
      </c>
      <c r="C173" s="25" t="s">
        <v>36</v>
      </c>
      <c r="D173" s="25">
        <v>31</v>
      </c>
      <c r="E173" s="92">
        <f t="shared" si="0"/>
        <v>4.4707797348035889</v>
      </c>
      <c r="F173" s="92">
        <f t="shared" si="1"/>
        <v>138.59417177891126</v>
      </c>
      <c r="G173" s="20" t="s">
        <v>36</v>
      </c>
      <c r="H173" s="20">
        <v>0.18628248895014951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20">
        <v>1.1277744815149001E-4</v>
      </c>
      <c r="P173" s="20">
        <v>3.0688608121846199E-2</v>
      </c>
      <c r="Q173" s="20">
        <v>0.16499524851229441</v>
      </c>
      <c r="R173" s="20">
        <v>0.32242407194582362</v>
      </c>
      <c r="S173" s="20">
        <v>0.4444183552953988</v>
      </c>
      <c r="T173" s="20">
        <v>0.52854902744725163</v>
      </c>
      <c r="U173" s="20">
        <v>0.58718695208973748</v>
      </c>
      <c r="V173" s="20">
        <v>0.59044508150422592</v>
      </c>
      <c r="W173" s="20">
        <v>0.55801730241588166</v>
      </c>
      <c r="X173" s="20">
        <v>0.49615822974047219</v>
      </c>
      <c r="Y173" s="20">
        <v>0.3953406495896245</v>
      </c>
      <c r="Z173" s="20">
        <v>0.24631608978360139</v>
      </c>
      <c r="AA173" s="20">
        <v>0.10612734090927931</v>
      </c>
      <c r="AB173" s="20">
        <v>0</v>
      </c>
      <c r="AC173" s="20">
        <v>0</v>
      </c>
      <c r="AD173" s="20">
        <v>0</v>
      </c>
      <c r="AE173" s="20">
        <v>0</v>
      </c>
      <c r="AF173" s="20">
        <v>0</v>
      </c>
    </row>
    <row r="174" spans="1:32" ht="14.25" customHeight="1">
      <c r="A174" s="3" t="s">
        <v>340</v>
      </c>
      <c r="B174" s="30">
        <v>11</v>
      </c>
      <c r="C174" s="25" t="s">
        <v>37</v>
      </c>
      <c r="D174" s="25">
        <v>30</v>
      </c>
      <c r="E174" s="92">
        <f t="shared" si="0"/>
        <v>5.1866460694626095</v>
      </c>
      <c r="F174" s="92">
        <f t="shared" si="1"/>
        <v>155.59938208387828</v>
      </c>
      <c r="G174" s="20" t="s">
        <v>37</v>
      </c>
      <c r="H174" s="20">
        <v>0.21611025289427541</v>
      </c>
      <c r="I174" s="20">
        <v>0</v>
      </c>
      <c r="J174" s="20">
        <v>0</v>
      </c>
      <c r="K174" s="20">
        <v>0</v>
      </c>
      <c r="L174" s="20">
        <v>0</v>
      </c>
      <c r="M174" s="20">
        <v>0</v>
      </c>
      <c r="N174" s="20">
        <v>0</v>
      </c>
      <c r="O174" s="20">
        <v>7.1291138264008213E-3</v>
      </c>
      <c r="P174" s="20">
        <v>5.0432335493059137E-2</v>
      </c>
      <c r="Q174" s="20">
        <v>0.2084255367409272</v>
      </c>
      <c r="R174" s="20">
        <v>0.37341202412693819</v>
      </c>
      <c r="S174" s="20">
        <v>0.50753430259496102</v>
      </c>
      <c r="T174" s="20">
        <v>0.60818225863991915</v>
      </c>
      <c r="U174" s="20">
        <v>0.66613786210313419</v>
      </c>
      <c r="V174" s="20">
        <v>0.67500288923721286</v>
      </c>
      <c r="W174" s="20">
        <v>0.63951315492506522</v>
      </c>
      <c r="X174" s="20">
        <v>0.56824528548184483</v>
      </c>
      <c r="Y174" s="20">
        <v>0.45564720663609398</v>
      </c>
      <c r="Z174" s="20">
        <v>0.29652379555085839</v>
      </c>
      <c r="AA174" s="20">
        <v>0.123224626827778</v>
      </c>
      <c r="AB174" s="20">
        <v>7.2356772784173996E-3</v>
      </c>
      <c r="AC174" s="20">
        <v>0</v>
      </c>
      <c r="AD174" s="20">
        <v>0</v>
      </c>
      <c r="AE174" s="20">
        <v>0</v>
      </c>
      <c r="AF174" s="20">
        <v>0</v>
      </c>
    </row>
    <row r="175" spans="1:32" ht="14.25" customHeight="1">
      <c r="A175" s="3" t="s">
        <v>340</v>
      </c>
      <c r="B175" s="30">
        <v>12</v>
      </c>
      <c r="C175" s="86" t="s">
        <v>38</v>
      </c>
      <c r="D175" s="86">
        <v>31</v>
      </c>
      <c r="E175" s="87">
        <f t="shared" si="0"/>
        <v>5.4614098052125382</v>
      </c>
      <c r="F175" s="87">
        <f t="shared" si="1"/>
        <v>169.3037039615887</v>
      </c>
      <c r="G175" s="20" t="s">
        <v>38</v>
      </c>
      <c r="H175" s="20">
        <v>0.22755874188385569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0">
        <v>0</v>
      </c>
      <c r="O175" s="20">
        <v>9.0605939450473048E-3</v>
      </c>
      <c r="P175" s="20">
        <v>4.3947498650546993E-2</v>
      </c>
      <c r="Q175" s="20">
        <v>0.19131512406279899</v>
      </c>
      <c r="R175" s="20">
        <v>0.36577593924688029</v>
      </c>
      <c r="S175" s="20">
        <v>0.51771583737804949</v>
      </c>
      <c r="T175" s="20">
        <v>0.62528911460246761</v>
      </c>
      <c r="U175" s="20">
        <v>0.68515894742465289</v>
      </c>
      <c r="V175" s="20">
        <v>0.70161947471233499</v>
      </c>
      <c r="W175" s="20">
        <v>0.67122980565697621</v>
      </c>
      <c r="X175" s="20">
        <v>0.60872097646991274</v>
      </c>
      <c r="Y175" s="20">
        <v>0.49897231369294631</v>
      </c>
      <c r="Z175" s="20">
        <v>0.34957127375018709</v>
      </c>
      <c r="AA175" s="20">
        <v>0.16976018559971071</v>
      </c>
      <c r="AB175" s="20">
        <v>2.3272720020026259E-2</v>
      </c>
      <c r="AC175" s="20">
        <v>0</v>
      </c>
      <c r="AD175" s="20">
        <v>0</v>
      </c>
      <c r="AE175" s="20">
        <v>0</v>
      </c>
      <c r="AF175" s="20">
        <v>0</v>
      </c>
    </row>
    <row r="176" spans="1:32" ht="14.25" customHeight="1">
      <c r="A176" s="3" t="s">
        <v>341</v>
      </c>
      <c r="B176" s="30" t="s">
        <v>380</v>
      </c>
      <c r="C176" s="3" t="s">
        <v>381</v>
      </c>
      <c r="D176" s="3">
        <v>365</v>
      </c>
      <c r="E176" s="38">
        <f t="shared" si="0"/>
        <v>4.1091415544440721</v>
      </c>
      <c r="F176" s="38">
        <f t="shared" si="1"/>
        <v>1499.8366673720864</v>
      </c>
      <c r="G176" s="20" t="s">
        <v>381</v>
      </c>
      <c r="H176" s="20">
        <v>0.1712142314351697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  <c r="O176" s="20">
        <v>1.747737893090424E-3</v>
      </c>
      <c r="P176" s="20">
        <v>1.8534107260929251E-2</v>
      </c>
      <c r="Q176" s="20">
        <v>0.1207649927615609</v>
      </c>
      <c r="R176" s="20">
        <v>0.28059882529231939</v>
      </c>
      <c r="S176" s="20">
        <v>0.40761184661068728</v>
      </c>
      <c r="T176" s="20">
        <v>0.49553222942598302</v>
      </c>
      <c r="U176" s="20">
        <v>0.53639279209069002</v>
      </c>
      <c r="V176" s="20">
        <v>0.54959083422473876</v>
      </c>
      <c r="W176" s="20">
        <v>0.52666896535120977</v>
      </c>
      <c r="X176" s="20">
        <v>0.47167496786307889</v>
      </c>
      <c r="Y176" s="20">
        <v>0.37257954858429537</v>
      </c>
      <c r="Z176" s="20">
        <v>0.24279290139909601</v>
      </c>
      <c r="AA176" s="20">
        <v>7.8773478991709167E-2</v>
      </c>
      <c r="AB176" s="20">
        <v>5.8783266946837486E-3</v>
      </c>
      <c r="AC176" s="20">
        <v>0</v>
      </c>
      <c r="AD176" s="20">
        <v>0</v>
      </c>
      <c r="AE176" s="20">
        <v>0</v>
      </c>
      <c r="AF176" s="20">
        <v>0</v>
      </c>
    </row>
    <row r="177" spans="1:32" ht="14.25" customHeight="1">
      <c r="A177" s="3" t="s">
        <v>341</v>
      </c>
      <c r="B177" s="30">
        <v>1</v>
      </c>
      <c r="C177" s="86" t="s">
        <v>27</v>
      </c>
      <c r="D177" s="86">
        <v>31</v>
      </c>
      <c r="E177" s="87">
        <f t="shared" si="0"/>
        <v>5.5465407261719522</v>
      </c>
      <c r="F177" s="87">
        <f t="shared" si="1"/>
        <v>171.94276251133053</v>
      </c>
      <c r="G177" s="20" t="s">
        <v>27</v>
      </c>
      <c r="H177" s="20">
        <v>0.23110586359049801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  <c r="N177" s="20">
        <v>0</v>
      </c>
      <c r="O177" s="20">
        <v>1.724281114756864E-3</v>
      </c>
      <c r="P177" s="20">
        <v>2.9008041192530511E-2</v>
      </c>
      <c r="Q177" s="20">
        <v>0.18135856718592649</v>
      </c>
      <c r="R177" s="20">
        <v>0.36915588419003359</v>
      </c>
      <c r="S177" s="20">
        <v>0.52396448315584254</v>
      </c>
      <c r="T177" s="20">
        <v>0.6298115311197573</v>
      </c>
      <c r="U177" s="20">
        <v>0.69475875746911364</v>
      </c>
      <c r="V177" s="20">
        <v>0.71393354257707331</v>
      </c>
      <c r="W177" s="20">
        <v>0.68765925929108829</v>
      </c>
      <c r="X177" s="20">
        <v>0.62620627730534761</v>
      </c>
      <c r="Y177" s="20">
        <v>0.51853095370119395</v>
      </c>
      <c r="Z177" s="20">
        <v>0.36390795141073251</v>
      </c>
      <c r="AA177" s="20">
        <v>0.180047850005736</v>
      </c>
      <c r="AB177" s="20">
        <v>2.6473346452819329E-2</v>
      </c>
      <c r="AC177" s="20">
        <v>0</v>
      </c>
      <c r="AD177" s="20">
        <v>0</v>
      </c>
      <c r="AE177" s="20">
        <v>0</v>
      </c>
      <c r="AF177" s="20">
        <v>0</v>
      </c>
    </row>
    <row r="178" spans="1:32" ht="14.25" customHeight="1">
      <c r="A178" s="3" t="s">
        <v>341</v>
      </c>
      <c r="B178" s="30">
        <v>2</v>
      </c>
      <c r="C178" s="86" t="s">
        <v>28</v>
      </c>
      <c r="D178" s="86">
        <v>28</v>
      </c>
      <c r="E178" s="87">
        <f t="shared" si="0"/>
        <v>5.4260375545338055</v>
      </c>
      <c r="F178" s="87">
        <f t="shared" si="1"/>
        <v>151.92905152694655</v>
      </c>
      <c r="G178" s="20" t="s">
        <v>28</v>
      </c>
      <c r="H178" s="20">
        <v>0.22608489810557519</v>
      </c>
      <c r="I178" s="20">
        <v>0</v>
      </c>
      <c r="J178" s="20">
        <v>0</v>
      </c>
      <c r="K178" s="20">
        <v>0</v>
      </c>
      <c r="L178" s="20">
        <v>0</v>
      </c>
      <c r="M178" s="20">
        <v>0</v>
      </c>
      <c r="N178" s="20">
        <v>0</v>
      </c>
      <c r="O178" s="20">
        <v>0</v>
      </c>
      <c r="P178" s="20">
        <v>1.634450229290239E-2</v>
      </c>
      <c r="Q178" s="20">
        <v>0.14990906390450831</v>
      </c>
      <c r="R178" s="20">
        <v>0.34180377419541119</v>
      </c>
      <c r="S178" s="20">
        <v>0.50171515569500469</v>
      </c>
      <c r="T178" s="20">
        <v>0.61467534614992825</v>
      </c>
      <c r="U178" s="20">
        <v>0.68509153363497599</v>
      </c>
      <c r="V178" s="20">
        <v>0.71021798126970859</v>
      </c>
      <c r="W178" s="20">
        <v>0.69292458708184812</v>
      </c>
      <c r="X178" s="20">
        <v>0.6307436862230269</v>
      </c>
      <c r="Y178" s="20">
        <v>0.52208453546479094</v>
      </c>
      <c r="Z178" s="20">
        <v>0.36439118628171979</v>
      </c>
      <c r="AA178" s="20">
        <v>0.17697222837343621</v>
      </c>
      <c r="AB178" s="20">
        <v>1.916397396654335E-2</v>
      </c>
      <c r="AC178" s="20">
        <v>0</v>
      </c>
      <c r="AD178" s="20">
        <v>0</v>
      </c>
      <c r="AE178" s="20">
        <v>0</v>
      </c>
      <c r="AF178" s="20">
        <v>0</v>
      </c>
    </row>
    <row r="179" spans="1:32" ht="14.25" customHeight="1">
      <c r="A179" s="3" t="s">
        <v>341</v>
      </c>
      <c r="B179" s="30">
        <v>3</v>
      </c>
      <c r="C179" s="88" t="s">
        <v>29</v>
      </c>
      <c r="D179" s="88">
        <v>31</v>
      </c>
      <c r="E179" s="89">
        <f t="shared" si="0"/>
        <v>4.9521000882918145</v>
      </c>
      <c r="F179" s="89">
        <f t="shared" si="1"/>
        <v>153.51510273704625</v>
      </c>
      <c r="G179" s="20" t="s">
        <v>29</v>
      </c>
      <c r="H179" s="20">
        <v>0.20633750367882561</v>
      </c>
      <c r="I179" s="20">
        <v>0</v>
      </c>
      <c r="J179" s="20">
        <v>0</v>
      </c>
      <c r="K179" s="20">
        <v>0</v>
      </c>
      <c r="L179" s="20">
        <v>0</v>
      </c>
      <c r="M179" s="20">
        <v>0</v>
      </c>
      <c r="N179" s="20">
        <v>0</v>
      </c>
      <c r="O179" s="20">
        <v>0</v>
      </c>
      <c r="P179" s="20">
        <v>4.0036955346811776E-3</v>
      </c>
      <c r="Q179" s="20">
        <v>0.13239212384785101</v>
      </c>
      <c r="R179" s="20">
        <v>0.31849131238613398</v>
      </c>
      <c r="S179" s="20">
        <v>0.47310220543257803</v>
      </c>
      <c r="T179" s="20">
        <v>0.58315593691206491</v>
      </c>
      <c r="U179" s="20">
        <v>0.64827514978371759</v>
      </c>
      <c r="V179" s="20">
        <v>0.66320736284189807</v>
      </c>
      <c r="W179" s="20">
        <v>0.63943262038281423</v>
      </c>
      <c r="X179" s="20">
        <v>0.57791579772962609</v>
      </c>
      <c r="Y179" s="20">
        <v>0.4719121161366745</v>
      </c>
      <c r="Z179" s="20">
        <v>0.3094853795405858</v>
      </c>
      <c r="AA179" s="20">
        <v>0.13004624130676659</v>
      </c>
      <c r="AB179" s="20">
        <v>6.801464564216744E-4</v>
      </c>
      <c r="AC179" s="20">
        <v>0</v>
      </c>
      <c r="AD179" s="20">
        <v>0</v>
      </c>
      <c r="AE179" s="20">
        <v>0</v>
      </c>
      <c r="AF179" s="20">
        <v>0</v>
      </c>
    </row>
    <row r="180" spans="1:32" ht="14.25" customHeight="1">
      <c r="A180" s="3" t="s">
        <v>341</v>
      </c>
      <c r="B180" s="30">
        <v>4</v>
      </c>
      <c r="C180" s="88" t="s">
        <v>30</v>
      </c>
      <c r="D180" s="88">
        <v>30</v>
      </c>
      <c r="E180" s="89">
        <f t="shared" si="0"/>
        <v>3.8915304211936412</v>
      </c>
      <c r="F180" s="89">
        <f t="shared" si="1"/>
        <v>116.74591263580923</v>
      </c>
      <c r="G180" s="20" t="s">
        <v>30</v>
      </c>
      <c r="H180" s="20">
        <v>0.16214710088306841</v>
      </c>
      <c r="I180" s="20">
        <v>0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20">
        <v>0.1019291583051858</v>
      </c>
      <c r="R180" s="20">
        <v>0.26263275020374788</v>
      </c>
      <c r="S180" s="20">
        <v>0.39663571844881168</v>
      </c>
      <c r="T180" s="20">
        <v>0.48982563563813031</v>
      </c>
      <c r="U180" s="20">
        <v>0.51164690633763021</v>
      </c>
      <c r="V180" s="20">
        <v>0.53532348782172956</v>
      </c>
      <c r="W180" s="20">
        <v>0.51450987866498887</v>
      </c>
      <c r="X180" s="20">
        <v>0.46331447523989022</v>
      </c>
      <c r="Y180" s="20">
        <v>0.35852321446684132</v>
      </c>
      <c r="Z180" s="20">
        <v>0.21703244454521189</v>
      </c>
      <c r="AA180" s="20">
        <v>4.0156751521473938E-2</v>
      </c>
      <c r="AB180" s="20">
        <v>0</v>
      </c>
      <c r="AC180" s="20">
        <v>0</v>
      </c>
      <c r="AD180" s="20">
        <v>0</v>
      </c>
      <c r="AE180" s="20">
        <v>0</v>
      </c>
      <c r="AF180" s="20">
        <v>0</v>
      </c>
    </row>
    <row r="181" spans="1:32" ht="14.25" customHeight="1">
      <c r="A181" s="3" t="s">
        <v>341</v>
      </c>
      <c r="B181" s="30">
        <v>5</v>
      </c>
      <c r="C181" s="88" t="s">
        <v>31</v>
      </c>
      <c r="D181" s="88">
        <v>31</v>
      </c>
      <c r="E181" s="89">
        <f t="shared" si="0"/>
        <v>2.8003663701433728</v>
      </c>
      <c r="F181" s="89">
        <f t="shared" si="1"/>
        <v>86.811357474444549</v>
      </c>
      <c r="G181" s="20" t="s">
        <v>31</v>
      </c>
      <c r="H181" s="20">
        <v>0.1166819320893072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  <c r="Q181" s="20">
        <v>4.7252856053571768E-2</v>
      </c>
      <c r="R181" s="20">
        <v>0.1833072710175874</v>
      </c>
      <c r="S181" s="20">
        <v>0.29014315563135101</v>
      </c>
      <c r="T181" s="20">
        <v>0.35145981417579453</v>
      </c>
      <c r="U181" s="20">
        <v>0.37510788710535792</v>
      </c>
      <c r="V181" s="20">
        <v>0.39702334055582211</v>
      </c>
      <c r="W181" s="20">
        <v>0.38420867816311022</v>
      </c>
      <c r="X181" s="20">
        <v>0.34940233738922799</v>
      </c>
      <c r="Y181" s="20">
        <v>0.25904047236990407</v>
      </c>
      <c r="Z181" s="20">
        <v>0.16342055768164501</v>
      </c>
      <c r="AA181" s="20">
        <v>0</v>
      </c>
      <c r="AB181" s="20">
        <v>0</v>
      </c>
      <c r="AC181" s="20">
        <v>0</v>
      </c>
      <c r="AD181" s="20">
        <v>0</v>
      </c>
      <c r="AE181" s="20">
        <v>0</v>
      </c>
      <c r="AF181" s="20">
        <v>0</v>
      </c>
    </row>
    <row r="182" spans="1:32" ht="14.25" customHeight="1">
      <c r="A182" s="3" t="s">
        <v>341</v>
      </c>
      <c r="B182" s="30">
        <v>6</v>
      </c>
      <c r="C182" s="90" t="s">
        <v>32</v>
      </c>
      <c r="D182" s="90">
        <v>30</v>
      </c>
      <c r="E182" s="91">
        <f t="shared" si="0"/>
        <v>2.4574729896707947</v>
      </c>
      <c r="F182" s="91">
        <f t="shared" si="1"/>
        <v>73.724189690123836</v>
      </c>
      <c r="G182" s="20" t="s">
        <v>32</v>
      </c>
      <c r="H182" s="20">
        <v>0.1023947079029498</v>
      </c>
      <c r="I182" s="20">
        <v>0</v>
      </c>
      <c r="J182" s="20">
        <v>0</v>
      </c>
      <c r="K182" s="20">
        <v>0</v>
      </c>
      <c r="L182" s="20">
        <v>0</v>
      </c>
      <c r="M182" s="20">
        <v>0</v>
      </c>
      <c r="N182" s="20">
        <v>0</v>
      </c>
      <c r="O182" s="20">
        <v>0</v>
      </c>
      <c r="P182" s="20">
        <v>0</v>
      </c>
      <c r="Q182" s="20">
        <v>9.8493358234781744E-4</v>
      </c>
      <c r="R182" s="20">
        <v>0.1468850171536977</v>
      </c>
      <c r="S182" s="20">
        <v>0.25247519424896347</v>
      </c>
      <c r="T182" s="20">
        <v>0.31839976417242721</v>
      </c>
      <c r="U182" s="20">
        <v>0.34223618889696972</v>
      </c>
      <c r="V182" s="20">
        <v>0.36142150475941232</v>
      </c>
      <c r="W182" s="20">
        <v>0.34394349844124877</v>
      </c>
      <c r="X182" s="20">
        <v>0.31908681156181001</v>
      </c>
      <c r="Y182" s="20">
        <v>0.23466279912599211</v>
      </c>
      <c r="Z182" s="20">
        <v>0.1373772777279253</v>
      </c>
      <c r="AA182" s="20">
        <v>0</v>
      </c>
      <c r="AB182" s="20">
        <v>0</v>
      </c>
      <c r="AC182" s="20">
        <v>0</v>
      </c>
      <c r="AD182" s="20">
        <v>0</v>
      </c>
      <c r="AE182" s="20">
        <v>0</v>
      </c>
      <c r="AF182" s="20">
        <v>0</v>
      </c>
    </row>
    <row r="183" spans="1:32" ht="14.25" customHeight="1">
      <c r="A183" s="3" t="s">
        <v>341</v>
      </c>
      <c r="B183" s="30">
        <v>7</v>
      </c>
      <c r="C183" s="90" t="s">
        <v>33</v>
      </c>
      <c r="D183" s="90">
        <v>31</v>
      </c>
      <c r="E183" s="91">
        <f t="shared" si="0"/>
        <v>2.4702419107045928</v>
      </c>
      <c r="F183" s="91">
        <f t="shared" si="1"/>
        <v>76.577499231842381</v>
      </c>
      <c r="G183" s="20" t="s">
        <v>33</v>
      </c>
      <c r="H183" s="20">
        <v>0.10292674627935811</v>
      </c>
      <c r="I183" s="20">
        <v>0</v>
      </c>
      <c r="J183" s="20">
        <v>0</v>
      </c>
      <c r="K183" s="20">
        <v>0</v>
      </c>
      <c r="L183" s="20">
        <v>0</v>
      </c>
      <c r="M183" s="20">
        <v>0</v>
      </c>
      <c r="N183" s="20">
        <v>0</v>
      </c>
      <c r="O183" s="20">
        <v>0</v>
      </c>
      <c r="P183" s="20">
        <v>0</v>
      </c>
      <c r="Q183" s="20">
        <v>1.493701948042417E-3</v>
      </c>
      <c r="R183" s="20">
        <v>0.1443397545537187</v>
      </c>
      <c r="S183" s="20">
        <v>0.24587900144954619</v>
      </c>
      <c r="T183" s="20">
        <v>0.31004281015972279</v>
      </c>
      <c r="U183" s="20">
        <v>0.34542917485475078</v>
      </c>
      <c r="V183" s="20">
        <v>0.35784230625430019</v>
      </c>
      <c r="W183" s="20">
        <v>0.34772051202310411</v>
      </c>
      <c r="X183" s="20">
        <v>0.30276216056173239</v>
      </c>
      <c r="Y183" s="20">
        <v>0.23562560309256739</v>
      </c>
      <c r="Z183" s="20">
        <v>0.1791068858071081</v>
      </c>
      <c r="AA183" s="20">
        <v>0</v>
      </c>
      <c r="AB183" s="20">
        <v>0</v>
      </c>
      <c r="AC183" s="20">
        <v>0</v>
      </c>
      <c r="AD183" s="20">
        <v>0</v>
      </c>
      <c r="AE183" s="20">
        <v>0</v>
      </c>
      <c r="AF183" s="20">
        <v>0</v>
      </c>
    </row>
    <row r="184" spans="1:32" ht="14.25" customHeight="1">
      <c r="A184" s="3" t="s">
        <v>341</v>
      </c>
      <c r="B184" s="30">
        <v>8</v>
      </c>
      <c r="C184" s="90" t="s">
        <v>34</v>
      </c>
      <c r="D184" s="90">
        <v>31</v>
      </c>
      <c r="E184" s="91">
        <f t="shared" si="0"/>
        <v>2.8470184616892178</v>
      </c>
      <c r="F184" s="91">
        <f t="shared" si="1"/>
        <v>88.257572312365753</v>
      </c>
      <c r="G184" s="20" t="s">
        <v>34</v>
      </c>
      <c r="H184" s="20">
        <v>0.1186257692370507</v>
      </c>
      <c r="I184" s="20">
        <v>0</v>
      </c>
      <c r="J184" s="20">
        <v>0</v>
      </c>
      <c r="K184" s="20">
        <v>0</v>
      </c>
      <c r="L184" s="20">
        <v>0</v>
      </c>
      <c r="M184" s="20">
        <v>0</v>
      </c>
      <c r="N184" s="20">
        <v>0</v>
      </c>
      <c r="O184" s="20">
        <v>0</v>
      </c>
      <c r="P184" s="20">
        <v>0</v>
      </c>
      <c r="Q184" s="20">
        <v>5.4268541229251892E-2</v>
      </c>
      <c r="R184" s="20">
        <v>0.18513657124365551</v>
      </c>
      <c r="S184" s="20">
        <v>0.28405877276863728</v>
      </c>
      <c r="T184" s="20">
        <v>0.37032484254515169</v>
      </c>
      <c r="U184" s="20">
        <v>0.38487105423777762</v>
      </c>
      <c r="V184" s="20">
        <v>0.38674300496533348</v>
      </c>
      <c r="W184" s="20">
        <v>0.37326247759669101</v>
      </c>
      <c r="X184" s="20">
        <v>0.34670285018816333</v>
      </c>
      <c r="Y184" s="20">
        <v>0.26572306152155939</v>
      </c>
      <c r="Z184" s="20">
        <v>0.17198626567178471</v>
      </c>
      <c r="AA184" s="20">
        <v>2.3941019721212039E-2</v>
      </c>
      <c r="AB184" s="20">
        <v>0</v>
      </c>
      <c r="AC184" s="20">
        <v>0</v>
      </c>
      <c r="AD184" s="20">
        <v>0</v>
      </c>
      <c r="AE184" s="20">
        <v>0</v>
      </c>
      <c r="AF184" s="20">
        <v>0</v>
      </c>
    </row>
    <row r="185" spans="1:32" ht="14.25" customHeight="1">
      <c r="A185" s="3" t="s">
        <v>341</v>
      </c>
      <c r="B185" s="30">
        <v>9</v>
      </c>
      <c r="C185" s="25" t="s">
        <v>35</v>
      </c>
      <c r="D185" s="25">
        <v>30</v>
      </c>
      <c r="E185" s="92">
        <f t="shared" si="0"/>
        <v>3.7510397987057984</v>
      </c>
      <c r="F185" s="92">
        <f t="shared" si="1"/>
        <v>112.53119396117395</v>
      </c>
      <c r="G185" s="20" t="s">
        <v>35</v>
      </c>
      <c r="H185" s="20">
        <v>0.1562933249460749</v>
      </c>
      <c r="I185" s="20">
        <v>0</v>
      </c>
      <c r="J185" s="20">
        <v>0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5.3474437102763589E-3</v>
      </c>
      <c r="Q185" s="20">
        <v>0.1238099328424411</v>
      </c>
      <c r="R185" s="20">
        <v>0.26643127434840508</v>
      </c>
      <c r="S185" s="20">
        <v>0.38504075316160458</v>
      </c>
      <c r="T185" s="20">
        <v>0.47038808173091651</v>
      </c>
      <c r="U185" s="20">
        <v>0.48755870377514321</v>
      </c>
      <c r="V185" s="20">
        <v>0.50882875163358898</v>
      </c>
      <c r="W185" s="20">
        <v>0.48558977330166991</v>
      </c>
      <c r="X185" s="20">
        <v>0.42648044755722048</v>
      </c>
      <c r="Y185" s="20">
        <v>0.33081286147947941</v>
      </c>
      <c r="Z185" s="20">
        <v>0.19439565573420819</v>
      </c>
      <c r="AA185" s="20">
        <v>6.6356119430843991E-2</v>
      </c>
      <c r="AB185" s="20">
        <v>0</v>
      </c>
      <c r="AC185" s="20">
        <v>0</v>
      </c>
      <c r="AD185" s="20">
        <v>0</v>
      </c>
      <c r="AE185" s="20">
        <v>0</v>
      </c>
      <c r="AF185" s="20">
        <v>0</v>
      </c>
    </row>
    <row r="186" spans="1:32" ht="14.25" customHeight="1">
      <c r="A186" s="3" t="s">
        <v>341</v>
      </c>
      <c r="B186" s="30">
        <v>10</v>
      </c>
      <c r="C186" s="25" t="s">
        <v>36</v>
      </c>
      <c r="D186" s="25">
        <v>31</v>
      </c>
      <c r="E186" s="92">
        <f t="shared" si="0"/>
        <v>4.4106094602235011</v>
      </c>
      <c r="F186" s="92">
        <f t="shared" si="1"/>
        <v>136.72889326692854</v>
      </c>
      <c r="G186" s="20" t="s">
        <v>36</v>
      </c>
      <c r="H186" s="20">
        <v>0.18377539417597921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  <c r="O186" s="20">
        <v>1.8057037206581521E-4</v>
      </c>
      <c r="P186" s="20">
        <v>4.3172836905761458E-2</v>
      </c>
      <c r="Q186" s="20">
        <v>0.1891138590171606</v>
      </c>
      <c r="R186" s="20">
        <v>0.33718834187880242</v>
      </c>
      <c r="S186" s="20">
        <v>0.4574791269742729</v>
      </c>
      <c r="T186" s="20">
        <v>0.53821353910565461</v>
      </c>
      <c r="U186" s="20">
        <v>0.58707286163612382</v>
      </c>
      <c r="V186" s="20">
        <v>0.58272528275504354</v>
      </c>
      <c r="W186" s="20">
        <v>0.54148269527119708</v>
      </c>
      <c r="X186" s="20">
        <v>0.46581505323842792</v>
      </c>
      <c r="Y186" s="20">
        <v>0.3669884048532997</v>
      </c>
      <c r="Z186" s="20">
        <v>0.21764459852878629</v>
      </c>
      <c r="AA186" s="20">
        <v>8.3532289686904279E-2</v>
      </c>
      <c r="AB186" s="20">
        <v>0</v>
      </c>
      <c r="AC186" s="20">
        <v>0</v>
      </c>
      <c r="AD186" s="20">
        <v>0</v>
      </c>
      <c r="AE186" s="20">
        <v>0</v>
      </c>
      <c r="AF186" s="20">
        <v>0</v>
      </c>
    </row>
    <row r="187" spans="1:32" ht="14.25" customHeight="1">
      <c r="A187" s="3" t="s">
        <v>341</v>
      </c>
      <c r="B187" s="30">
        <v>11</v>
      </c>
      <c r="C187" s="25" t="s">
        <v>37</v>
      </c>
      <c r="D187" s="25">
        <v>30</v>
      </c>
      <c r="E187" s="92">
        <f t="shared" si="0"/>
        <v>5.2438506465184451</v>
      </c>
      <c r="F187" s="92">
        <f t="shared" si="1"/>
        <v>157.31551939555337</v>
      </c>
      <c r="G187" s="20" t="s">
        <v>37</v>
      </c>
      <c r="H187" s="20">
        <v>0.21849377693826849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  <c r="N187" s="20">
        <v>0</v>
      </c>
      <c r="O187" s="20">
        <v>8.4373220605916746E-3</v>
      </c>
      <c r="P187" s="20">
        <v>6.8400612536878402E-2</v>
      </c>
      <c r="Q187" s="20">
        <v>0.2385201512890241</v>
      </c>
      <c r="R187" s="20">
        <v>0.40485851219390229</v>
      </c>
      <c r="S187" s="20">
        <v>0.53493064717987537</v>
      </c>
      <c r="T187" s="20">
        <v>0.62470423284937626</v>
      </c>
      <c r="U187" s="20">
        <v>0.6801300542644686</v>
      </c>
      <c r="V187" s="20">
        <v>0.67577888005899234</v>
      </c>
      <c r="W187" s="20">
        <v>0.63846534536554844</v>
      </c>
      <c r="X187" s="20">
        <v>0.55774300874978244</v>
      </c>
      <c r="Y187" s="20">
        <v>0.43187478907966342</v>
      </c>
      <c r="Z187" s="20">
        <v>0.27333983835772829</v>
      </c>
      <c r="AA187" s="20">
        <v>9.9903373332107706E-2</v>
      </c>
      <c r="AB187" s="20">
        <v>6.7638792005054356E-3</v>
      </c>
      <c r="AC187" s="20">
        <v>0</v>
      </c>
      <c r="AD187" s="20">
        <v>0</v>
      </c>
      <c r="AE187" s="20">
        <v>0</v>
      </c>
      <c r="AF187" s="20">
        <v>0</v>
      </c>
    </row>
    <row r="188" spans="1:32" ht="14.25" customHeight="1">
      <c r="A188" s="3" t="s">
        <v>341</v>
      </c>
      <c r="B188" s="30">
        <v>12</v>
      </c>
      <c r="C188" s="86" t="s">
        <v>38</v>
      </c>
      <c r="D188" s="86">
        <v>31</v>
      </c>
      <c r="E188" s="87">
        <f t="shared" si="0"/>
        <v>5.5128902254819332</v>
      </c>
      <c r="F188" s="87">
        <f t="shared" si="1"/>
        <v>170.89959698993994</v>
      </c>
      <c r="G188" s="20" t="s">
        <v>38</v>
      </c>
      <c r="H188" s="20">
        <v>0.2297037593950805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  <c r="O188" s="20">
        <v>1.063068116967074E-2</v>
      </c>
      <c r="P188" s="20">
        <v>5.6132154958120753E-2</v>
      </c>
      <c r="Q188" s="20">
        <v>0.22814702393341921</v>
      </c>
      <c r="R188" s="20">
        <v>0.40695544014273749</v>
      </c>
      <c r="S188" s="20">
        <v>0.54591794518176018</v>
      </c>
      <c r="T188" s="20">
        <v>0.64538521855287145</v>
      </c>
      <c r="U188" s="20">
        <v>0.6945352330922514</v>
      </c>
      <c r="V188" s="20">
        <v>0.70204456520396386</v>
      </c>
      <c r="W188" s="20">
        <v>0.67082825863120743</v>
      </c>
      <c r="X188" s="20">
        <v>0.59392670861269081</v>
      </c>
      <c r="Y188" s="20">
        <v>0.47517577171957881</v>
      </c>
      <c r="Z188" s="20">
        <v>0.32142677550171589</v>
      </c>
      <c r="AA188" s="20">
        <v>0.1443258745220293</v>
      </c>
      <c r="AB188" s="20">
        <v>1.7458574259915181E-2</v>
      </c>
      <c r="AC188" s="20">
        <v>0</v>
      </c>
      <c r="AD188" s="20">
        <v>0</v>
      </c>
      <c r="AE188" s="20">
        <v>0</v>
      </c>
      <c r="AF188" s="20">
        <v>0</v>
      </c>
    </row>
    <row r="189" spans="1:32" ht="14.25" customHeight="1">
      <c r="A189" s="3" t="s">
        <v>383</v>
      </c>
      <c r="B189" s="30" t="s">
        <v>380</v>
      </c>
      <c r="C189" s="3" t="s">
        <v>381</v>
      </c>
      <c r="D189" s="3">
        <v>365</v>
      </c>
      <c r="E189" s="38">
        <f t="shared" si="0"/>
        <v>3.995195890722004</v>
      </c>
      <c r="F189" s="38">
        <f t="shared" si="1"/>
        <v>1458.2465001135315</v>
      </c>
      <c r="G189" s="20" t="s">
        <v>381</v>
      </c>
      <c r="H189" s="20">
        <v>0.1664664954467501</v>
      </c>
      <c r="I189" s="20">
        <v>0</v>
      </c>
      <c r="J189" s="20">
        <v>0</v>
      </c>
      <c r="K189" s="20">
        <v>0</v>
      </c>
      <c r="L189" s="20">
        <v>0</v>
      </c>
      <c r="M189" s="20">
        <v>0</v>
      </c>
      <c r="N189" s="20">
        <v>0</v>
      </c>
      <c r="O189" s="20">
        <v>1.8339803839881391E-3</v>
      </c>
      <c r="P189" s="20">
        <v>1.372547148384161E-2</v>
      </c>
      <c r="Q189" s="20">
        <v>0.117033507823528</v>
      </c>
      <c r="R189" s="20">
        <v>0.30587449445542758</v>
      </c>
      <c r="S189" s="20">
        <v>0.4384481141585001</v>
      </c>
      <c r="T189" s="20">
        <v>0.51573877305841831</v>
      </c>
      <c r="U189" s="20">
        <v>0.54258209133512236</v>
      </c>
      <c r="V189" s="20">
        <v>0.54876539964210502</v>
      </c>
      <c r="W189" s="20">
        <v>0.51702874207282412</v>
      </c>
      <c r="X189" s="20">
        <v>0.45382518665820393</v>
      </c>
      <c r="Y189" s="20">
        <v>0.34559797761776712</v>
      </c>
      <c r="Z189" s="20">
        <v>0.15909092002389341</v>
      </c>
      <c r="AA189" s="20">
        <v>3.1527967496584132E-2</v>
      </c>
      <c r="AB189" s="20">
        <v>4.1232645117997438E-3</v>
      </c>
      <c r="AC189" s="20">
        <v>0</v>
      </c>
      <c r="AD189" s="20">
        <v>0</v>
      </c>
      <c r="AE189" s="20">
        <v>0</v>
      </c>
      <c r="AF189" s="20">
        <v>0</v>
      </c>
    </row>
    <row r="190" spans="1:32" ht="14.25" customHeight="1">
      <c r="A190" s="3" t="s">
        <v>383</v>
      </c>
      <c r="B190" s="30">
        <v>1</v>
      </c>
      <c r="C190" s="86" t="s">
        <v>27</v>
      </c>
      <c r="D190" s="86">
        <v>31</v>
      </c>
      <c r="E190" s="87">
        <f t="shared" si="0"/>
        <v>5.6521567868601759</v>
      </c>
      <c r="F190" s="87">
        <f t="shared" si="1"/>
        <v>175.21686039266544</v>
      </c>
      <c r="G190" s="20" t="s">
        <v>27</v>
      </c>
      <c r="H190" s="20">
        <v>0.23550653278584069</v>
      </c>
      <c r="I190" s="20">
        <v>0</v>
      </c>
      <c r="J190" s="20">
        <v>0</v>
      </c>
      <c r="K190" s="20">
        <v>0</v>
      </c>
      <c r="L190" s="20">
        <v>0</v>
      </c>
      <c r="M190" s="20">
        <v>0</v>
      </c>
      <c r="N190" s="20">
        <v>0</v>
      </c>
      <c r="O190" s="20">
        <v>1.996055311813101E-3</v>
      </c>
      <c r="P190" s="20">
        <v>2.3368632620386409E-2</v>
      </c>
      <c r="Q190" s="20">
        <v>0.23816539413026819</v>
      </c>
      <c r="R190" s="20">
        <v>0.42405254049484431</v>
      </c>
      <c r="S190" s="20">
        <v>0.56950539375073295</v>
      </c>
      <c r="T190" s="20">
        <v>0.67452038841489548</v>
      </c>
      <c r="U190" s="20">
        <v>0.72501374706083532</v>
      </c>
      <c r="V190" s="20">
        <v>0.72829822694820145</v>
      </c>
      <c r="W190" s="20">
        <v>0.69162722840697022</v>
      </c>
      <c r="X190" s="20">
        <v>0.6072143199954515</v>
      </c>
      <c r="Y190" s="20">
        <v>0.48991849547692062</v>
      </c>
      <c r="Z190" s="20">
        <v>0.32338181786801712</v>
      </c>
      <c r="AA190" s="20">
        <v>0.13830266896069349</v>
      </c>
      <c r="AB190" s="20">
        <v>1.6791877420146262E-2</v>
      </c>
      <c r="AC190" s="20">
        <v>0</v>
      </c>
      <c r="AD190" s="20">
        <v>0</v>
      </c>
      <c r="AE190" s="20">
        <v>0</v>
      </c>
      <c r="AF190" s="20">
        <v>0</v>
      </c>
    </row>
    <row r="191" spans="1:32" ht="14.25" customHeight="1">
      <c r="A191" s="3" t="s">
        <v>383</v>
      </c>
      <c r="B191" s="30">
        <v>2</v>
      </c>
      <c r="C191" s="86" t="s">
        <v>28</v>
      </c>
      <c r="D191" s="86">
        <v>28</v>
      </c>
      <c r="E191" s="87">
        <f t="shared" si="0"/>
        <v>5.436795179249537</v>
      </c>
      <c r="F191" s="87">
        <f t="shared" si="1"/>
        <v>152.23026501898704</v>
      </c>
      <c r="G191" s="20" t="s">
        <v>28</v>
      </c>
      <c r="H191" s="20">
        <v>0.22653313246873069</v>
      </c>
      <c r="I191" s="20">
        <v>0</v>
      </c>
      <c r="J191" s="20">
        <v>0</v>
      </c>
      <c r="K191" s="20">
        <v>0</v>
      </c>
      <c r="L191" s="20">
        <v>0</v>
      </c>
      <c r="M191" s="20">
        <v>0</v>
      </c>
      <c r="N191" s="20">
        <v>0</v>
      </c>
      <c r="O191" s="20">
        <v>0</v>
      </c>
      <c r="P191" s="20">
        <v>1.552860271703476E-2</v>
      </c>
      <c r="Q191" s="20">
        <v>0.20365029019489039</v>
      </c>
      <c r="R191" s="20">
        <v>0.39950130992859439</v>
      </c>
      <c r="S191" s="20">
        <v>0.55237891458952004</v>
      </c>
      <c r="T191" s="20">
        <v>0.66212466940376669</v>
      </c>
      <c r="U191" s="20">
        <v>0.71643208153987425</v>
      </c>
      <c r="V191" s="20">
        <v>0.72247571445225223</v>
      </c>
      <c r="W191" s="20">
        <v>0.68521137550189692</v>
      </c>
      <c r="X191" s="20">
        <v>0.60754847670150736</v>
      </c>
      <c r="Y191" s="20">
        <v>0.48283120627912129</v>
      </c>
      <c r="Z191" s="20">
        <v>0.32416492225784982</v>
      </c>
      <c r="AA191" s="20">
        <v>5.3803662105744818E-2</v>
      </c>
      <c r="AB191" s="20">
        <v>1.1143953577484191E-2</v>
      </c>
      <c r="AC191" s="20">
        <v>0</v>
      </c>
      <c r="AD191" s="20">
        <v>0</v>
      </c>
      <c r="AE191" s="20">
        <v>0</v>
      </c>
      <c r="AF191" s="20">
        <v>0</v>
      </c>
    </row>
    <row r="192" spans="1:32" ht="14.25" customHeight="1">
      <c r="A192" s="3" t="s">
        <v>383</v>
      </c>
      <c r="B192" s="30">
        <v>3</v>
      </c>
      <c r="C192" s="88" t="s">
        <v>29</v>
      </c>
      <c r="D192" s="88">
        <v>31</v>
      </c>
      <c r="E192" s="89">
        <f t="shared" si="0"/>
        <v>4.793228392721578</v>
      </c>
      <c r="F192" s="89">
        <f t="shared" si="1"/>
        <v>148.59008017436892</v>
      </c>
      <c r="G192" s="20" t="s">
        <v>29</v>
      </c>
      <c r="H192" s="20">
        <v>0.1997178496967324</v>
      </c>
      <c r="I192" s="20">
        <v>0</v>
      </c>
      <c r="J192" s="20">
        <v>0</v>
      </c>
      <c r="K192" s="20">
        <v>0</v>
      </c>
      <c r="L192" s="20">
        <v>0</v>
      </c>
      <c r="M192" s="20">
        <v>0</v>
      </c>
      <c r="N192" s="20">
        <v>0</v>
      </c>
      <c r="O192" s="20">
        <v>0</v>
      </c>
      <c r="P192" s="20">
        <v>4.4730382469421919E-3</v>
      </c>
      <c r="Q192" s="20">
        <v>2.5097281958050891E-2</v>
      </c>
      <c r="R192" s="20">
        <v>0.37055170722503011</v>
      </c>
      <c r="S192" s="20">
        <v>0.51763681580448262</v>
      </c>
      <c r="T192" s="20">
        <v>0.61686270799357878</v>
      </c>
      <c r="U192" s="20">
        <v>0.66282293474579745</v>
      </c>
      <c r="V192" s="20">
        <v>0.67295046860138197</v>
      </c>
      <c r="W192" s="20">
        <v>0.63449756278398073</v>
      </c>
      <c r="X192" s="20">
        <v>0.56411331728509284</v>
      </c>
      <c r="Y192" s="20">
        <v>0.4349967595425997</v>
      </c>
      <c r="Z192" s="20">
        <v>0.26974578024380702</v>
      </c>
      <c r="AA192" s="20">
        <v>1.9157445737786868E-2</v>
      </c>
      <c r="AB192" s="20">
        <v>3.2257255304745362E-4</v>
      </c>
      <c r="AC192" s="20">
        <v>0</v>
      </c>
      <c r="AD192" s="20">
        <v>0</v>
      </c>
      <c r="AE192" s="20">
        <v>0</v>
      </c>
      <c r="AF192" s="20">
        <v>0</v>
      </c>
    </row>
    <row r="193" spans="1:32" ht="14.25" customHeight="1">
      <c r="A193" s="3" t="s">
        <v>383</v>
      </c>
      <c r="B193" s="30">
        <v>4</v>
      </c>
      <c r="C193" s="88" t="s">
        <v>30</v>
      </c>
      <c r="D193" s="88">
        <v>30</v>
      </c>
      <c r="E193" s="89">
        <f t="shared" si="0"/>
        <v>3.7001422908059687</v>
      </c>
      <c r="F193" s="89">
        <f t="shared" si="1"/>
        <v>111.00426872417906</v>
      </c>
      <c r="G193" s="20" t="s">
        <v>30</v>
      </c>
      <c r="H193" s="20">
        <v>0.1541725954502487</v>
      </c>
      <c r="I193" s="20">
        <v>0</v>
      </c>
      <c r="J193" s="20">
        <v>0</v>
      </c>
      <c r="K193" s="20">
        <v>0</v>
      </c>
      <c r="L193" s="20">
        <v>0</v>
      </c>
      <c r="M193" s="20">
        <v>0</v>
      </c>
      <c r="N193" s="20">
        <v>0</v>
      </c>
      <c r="O193" s="20">
        <v>0</v>
      </c>
      <c r="P193" s="20">
        <v>0</v>
      </c>
      <c r="Q193" s="20">
        <v>1.900175129888482E-2</v>
      </c>
      <c r="R193" s="20">
        <v>0.31236636914558341</v>
      </c>
      <c r="S193" s="20">
        <v>0.43138939919386438</v>
      </c>
      <c r="T193" s="20">
        <v>0.50186993039320837</v>
      </c>
      <c r="U193" s="20">
        <v>0.51252647108406257</v>
      </c>
      <c r="V193" s="20">
        <v>0.53995615474798742</v>
      </c>
      <c r="W193" s="20">
        <v>0.51020215096771859</v>
      </c>
      <c r="X193" s="20">
        <v>0.44526934429069442</v>
      </c>
      <c r="Y193" s="20">
        <v>0.33550435877393381</v>
      </c>
      <c r="Z193" s="20">
        <v>8.7513465002910809E-2</v>
      </c>
      <c r="AA193" s="20">
        <v>4.5428959071200968E-3</v>
      </c>
      <c r="AB193" s="20">
        <v>0</v>
      </c>
      <c r="AC193" s="20">
        <v>0</v>
      </c>
      <c r="AD193" s="20">
        <v>0</v>
      </c>
      <c r="AE193" s="20">
        <v>0</v>
      </c>
      <c r="AF193" s="20">
        <v>0</v>
      </c>
    </row>
    <row r="194" spans="1:32" ht="14.25" customHeight="1">
      <c r="A194" s="3" t="s">
        <v>383</v>
      </c>
      <c r="B194" s="30">
        <v>5</v>
      </c>
      <c r="C194" s="88" t="s">
        <v>31</v>
      </c>
      <c r="D194" s="88">
        <v>31</v>
      </c>
      <c r="E194" s="89">
        <f t="shared" si="0"/>
        <v>2.6349228250670271</v>
      </c>
      <c r="F194" s="89">
        <f t="shared" si="1"/>
        <v>81.682607577077846</v>
      </c>
      <c r="G194" s="20" t="s">
        <v>31</v>
      </c>
      <c r="H194" s="20">
        <v>0.1097884510444595</v>
      </c>
      <c r="I194" s="20">
        <v>0</v>
      </c>
      <c r="J194" s="20">
        <v>0</v>
      </c>
      <c r="K194" s="20">
        <v>0</v>
      </c>
      <c r="L194" s="20">
        <v>0</v>
      </c>
      <c r="M194" s="20">
        <v>0</v>
      </c>
      <c r="N194" s="20">
        <v>0</v>
      </c>
      <c r="O194" s="20">
        <v>0</v>
      </c>
      <c r="P194" s="20">
        <v>0</v>
      </c>
      <c r="Q194" s="20">
        <v>8.9941152369243868E-3</v>
      </c>
      <c r="R194" s="20">
        <v>0.21327755886231159</v>
      </c>
      <c r="S194" s="20">
        <v>0.30287003307523752</v>
      </c>
      <c r="T194" s="20">
        <v>0.36531817751334739</v>
      </c>
      <c r="U194" s="20">
        <v>0.38438449875955388</v>
      </c>
      <c r="V194" s="20">
        <v>0.40361371846737021</v>
      </c>
      <c r="W194" s="20">
        <v>0.37843624762396749</v>
      </c>
      <c r="X194" s="20">
        <v>0.32866679747888911</v>
      </c>
      <c r="Y194" s="20">
        <v>0.23359994340141341</v>
      </c>
      <c r="Z194" s="20">
        <v>1.576173464801213E-2</v>
      </c>
      <c r="AA194" s="20">
        <v>0</v>
      </c>
      <c r="AB194" s="20">
        <v>0</v>
      </c>
      <c r="AC194" s="20">
        <v>0</v>
      </c>
      <c r="AD194" s="20">
        <v>0</v>
      </c>
      <c r="AE194" s="20">
        <v>0</v>
      </c>
      <c r="AF194" s="20">
        <v>0</v>
      </c>
    </row>
    <row r="195" spans="1:32" ht="14.25" customHeight="1">
      <c r="A195" s="3" t="s">
        <v>383</v>
      </c>
      <c r="B195" s="30">
        <v>6</v>
      </c>
      <c r="C195" s="90" t="s">
        <v>32</v>
      </c>
      <c r="D195" s="90">
        <v>30</v>
      </c>
      <c r="E195" s="91">
        <f t="shared" si="0"/>
        <v>2.1382985384767927</v>
      </c>
      <c r="F195" s="91">
        <f t="shared" si="1"/>
        <v>64.148956154303789</v>
      </c>
      <c r="G195" s="20" t="s">
        <v>32</v>
      </c>
      <c r="H195" s="20">
        <v>8.9095772436533036E-2</v>
      </c>
      <c r="I195" s="20">
        <v>0</v>
      </c>
      <c r="J195" s="20">
        <v>0</v>
      </c>
      <c r="K195" s="20">
        <v>0</v>
      </c>
      <c r="L195" s="20">
        <v>0</v>
      </c>
      <c r="M195" s="20">
        <v>0</v>
      </c>
      <c r="N195" s="20">
        <v>0</v>
      </c>
      <c r="O195" s="20">
        <v>0</v>
      </c>
      <c r="P195" s="20">
        <v>0</v>
      </c>
      <c r="Q195" s="20">
        <v>1.270917694787814E-3</v>
      </c>
      <c r="R195" s="20">
        <v>5.7517891047159243E-2</v>
      </c>
      <c r="S195" s="20">
        <v>0.25365904753880258</v>
      </c>
      <c r="T195" s="20">
        <v>0.30397669747677031</v>
      </c>
      <c r="U195" s="20">
        <v>0.33175664395344312</v>
      </c>
      <c r="V195" s="20">
        <v>0.34306273577728541</v>
      </c>
      <c r="W195" s="20">
        <v>0.32253103091422369</v>
      </c>
      <c r="X195" s="20">
        <v>0.30209289767382791</v>
      </c>
      <c r="Y195" s="20">
        <v>0.20996456675899799</v>
      </c>
      <c r="Z195" s="20">
        <v>1.246610964149459E-2</v>
      </c>
      <c r="AA195" s="20">
        <v>0</v>
      </c>
      <c r="AB195" s="20">
        <v>0</v>
      </c>
      <c r="AC195" s="20">
        <v>0</v>
      </c>
      <c r="AD195" s="20">
        <v>0</v>
      </c>
      <c r="AE195" s="20">
        <v>0</v>
      </c>
      <c r="AF195" s="20">
        <v>0</v>
      </c>
    </row>
    <row r="196" spans="1:32" ht="14.25" customHeight="1">
      <c r="A196" s="3" t="s">
        <v>383</v>
      </c>
      <c r="B196" s="30">
        <v>7</v>
      </c>
      <c r="C196" s="90" t="s">
        <v>33</v>
      </c>
      <c r="D196" s="90">
        <v>31</v>
      </c>
      <c r="E196" s="91">
        <f t="shared" si="0"/>
        <v>2.1252926461856081</v>
      </c>
      <c r="F196" s="91">
        <f t="shared" si="1"/>
        <v>65.884072031753846</v>
      </c>
      <c r="G196" s="20" t="s">
        <v>33</v>
      </c>
      <c r="H196" s="20">
        <v>8.8553860257733666E-2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  <c r="N196" s="20">
        <v>0</v>
      </c>
      <c r="O196" s="20">
        <v>0</v>
      </c>
      <c r="P196" s="20">
        <v>0</v>
      </c>
      <c r="Q196" s="20">
        <v>1.741297704058366E-3</v>
      </c>
      <c r="R196" s="20">
        <v>7.859489088034681E-2</v>
      </c>
      <c r="S196" s="20">
        <v>0.2457082549715349</v>
      </c>
      <c r="T196" s="20">
        <v>0.29039972225536648</v>
      </c>
      <c r="U196" s="20">
        <v>0.3182488925951012</v>
      </c>
      <c r="V196" s="20">
        <v>0.32503708014830862</v>
      </c>
      <c r="W196" s="20">
        <v>0.32339263148344483</v>
      </c>
      <c r="X196" s="20">
        <v>0.30297893696182387</v>
      </c>
      <c r="Y196" s="20">
        <v>0.2229217456197928</v>
      </c>
      <c r="Z196" s="20">
        <v>1.6269193565830269E-2</v>
      </c>
      <c r="AA196" s="20">
        <v>0</v>
      </c>
      <c r="AB196" s="20">
        <v>0</v>
      </c>
      <c r="AC196" s="20">
        <v>0</v>
      </c>
      <c r="AD196" s="20">
        <v>0</v>
      </c>
      <c r="AE196" s="20">
        <v>0</v>
      </c>
      <c r="AF196" s="20">
        <v>0</v>
      </c>
    </row>
    <row r="197" spans="1:32" ht="14.25" customHeight="1">
      <c r="A197" s="3" t="s">
        <v>383</v>
      </c>
      <c r="B197" s="30">
        <v>8</v>
      </c>
      <c r="C197" s="90" t="s">
        <v>34</v>
      </c>
      <c r="D197" s="90">
        <v>31</v>
      </c>
      <c r="E197" s="91">
        <f t="shared" si="0"/>
        <v>2.616678449127515</v>
      </c>
      <c r="F197" s="91">
        <f t="shared" si="1"/>
        <v>81.117031922952961</v>
      </c>
      <c r="G197" s="20" t="s">
        <v>34</v>
      </c>
      <c r="H197" s="20">
        <v>0.1090282687136465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  <c r="N197" s="20">
        <v>0</v>
      </c>
      <c r="O197" s="20">
        <v>0</v>
      </c>
      <c r="P197" s="20">
        <v>0</v>
      </c>
      <c r="Q197" s="20">
        <v>1.275265182922463E-2</v>
      </c>
      <c r="R197" s="20">
        <v>0.2050384672867952</v>
      </c>
      <c r="S197" s="20">
        <v>0.30757607837442802</v>
      </c>
      <c r="T197" s="20">
        <v>0.37447500672924972</v>
      </c>
      <c r="U197" s="20">
        <v>0.36193460447765968</v>
      </c>
      <c r="V197" s="20">
        <v>0.36936832638316153</v>
      </c>
      <c r="W197" s="20">
        <v>0.36626752064372942</v>
      </c>
      <c r="X197" s="20">
        <v>0.33596144871825062</v>
      </c>
      <c r="Y197" s="20">
        <v>0.25490296168965809</v>
      </c>
      <c r="Z197" s="20">
        <v>2.685117783062135E-2</v>
      </c>
      <c r="AA197" s="20">
        <v>1.5502051647367299E-3</v>
      </c>
      <c r="AB197" s="20">
        <v>0</v>
      </c>
      <c r="AC197" s="20">
        <v>0</v>
      </c>
      <c r="AD197" s="20">
        <v>0</v>
      </c>
      <c r="AE197" s="20">
        <v>0</v>
      </c>
      <c r="AF197" s="20">
        <v>0</v>
      </c>
    </row>
    <row r="198" spans="1:32" ht="14.25" customHeight="1">
      <c r="A198" s="3" t="s">
        <v>383</v>
      </c>
      <c r="B198" s="30">
        <v>9</v>
      </c>
      <c r="C198" s="25" t="s">
        <v>35</v>
      </c>
      <c r="D198" s="25">
        <v>30</v>
      </c>
      <c r="E198" s="92">
        <f t="shared" si="0"/>
        <v>3.7010156388633706</v>
      </c>
      <c r="F198" s="92">
        <f t="shared" si="1"/>
        <v>111.03046916590112</v>
      </c>
      <c r="G198" s="20" t="s">
        <v>35</v>
      </c>
      <c r="H198" s="20">
        <v>0.15420898495264049</v>
      </c>
      <c r="I198" s="20">
        <v>0</v>
      </c>
      <c r="J198" s="20">
        <v>0</v>
      </c>
      <c r="K198" s="20">
        <v>0</v>
      </c>
      <c r="L198" s="20">
        <v>0</v>
      </c>
      <c r="M198" s="20">
        <v>0</v>
      </c>
      <c r="N198" s="20">
        <v>0</v>
      </c>
      <c r="O198" s="20">
        <v>0</v>
      </c>
      <c r="P198" s="20">
        <v>5.3275821501452044E-3</v>
      </c>
      <c r="Q198" s="20">
        <v>7.6312374553871812E-2</v>
      </c>
      <c r="R198" s="20">
        <v>0.31397780578351309</v>
      </c>
      <c r="S198" s="20">
        <v>0.42903883742356252</v>
      </c>
      <c r="T198" s="20">
        <v>0.50149207644000793</v>
      </c>
      <c r="U198" s="20">
        <v>0.50588951782252778</v>
      </c>
      <c r="V198" s="20">
        <v>0.52080615752794512</v>
      </c>
      <c r="W198" s="20">
        <v>0.48558679563336682</v>
      </c>
      <c r="X198" s="20">
        <v>0.41347944714961138</v>
      </c>
      <c r="Y198" s="20">
        <v>0.30733431152030172</v>
      </c>
      <c r="Z198" s="20">
        <v>0.1305423770515074</v>
      </c>
      <c r="AA198" s="20">
        <v>1.1228355807010241E-2</v>
      </c>
      <c r="AB198" s="20">
        <v>0</v>
      </c>
      <c r="AC198" s="20">
        <v>0</v>
      </c>
      <c r="AD198" s="20">
        <v>0</v>
      </c>
      <c r="AE198" s="20">
        <v>0</v>
      </c>
      <c r="AF198" s="20">
        <v>0</v>
      </c>
    </row>
    <row r="199" spans="1:32" ht="14.25" customHeight="1">
      <c r="A199" s="3" t="s">
        <v>383</v>
      </c>
      <c r="B199" s="30">
        <v>10</v>
      </c>
      <c r="C199" s="25" t="s">
        <v>36</v>
      </c>
      <c r="D199" s="25">
        <v>31</v>
      </c>
      <c r="E199" s="92">
        <f t="shared" si="0"/>
        <v>4.4074932961234614</v>
      </c>
      <c r="F199" s="92">
        <f t="shared" si="1"/>
        <v>136.63229217982732</v>
      </c>
      <c r="G199" s="20" t="s">
        <v>36</v>
      </c>
      <c r="H199" s="20">
        <v>0.18364555400514421</v>
      </c>
      <c r="I199" s="20">
        <v>0</v>
      </c>
      <c r="J199" s="20">
        <v>0</v>
      </c>
      <c r="K199" s="20">
        <v>0</v>
      </c>
      <c r="L199" s="20">
        <v>0</v>
      </c>
      <c r="M199" s="20">
        <v>0</v>
      </c>
      <c r="N199" s="20">
        <v>0</v>
      </c>
      <c r="O199" s="20">
        <v>2.824906547569387E-4</v>
      </c>
      <c r="P199" s="20">
        <v>2.4991865377834651E-2</v>
      </c>
      <c r="Q199" s="20">
        <v>0.23667676032367321</v>
      </c>
      <c r="R199" s="20">
        <v>0.38285420198405812</v>
      </c>
      <c r="S199" s="20">
        <v>0.49620327984848639</v>
      </c>
      <c r="T199" s="20">
        <v>0.57355182566157614</v>
      </c>
      <c r="U199" s="20">
        <v>0.60328659729831779</v>
      </c>
      <c r="V199" s="20">
        <v>0.58678458060564043</v>
      </c>
      <c r="W199" s="20">
        <v>0.52833232100247562</v>
      </c>
      <c r="X199" s="20">
        <v>0.43950242934793621</v>
      </c>
      <c r="Y199" s="20">
        <v>0.33261601242028638</v>
      </c>
      <c r="Z199" s="20">
        <v>0.18339501007131431</v>
      </c>
      <c r="AA199" s="20">
        <v>1.9015921527104782E-2</v>
      </c>
      <c r="AB199" s="20">
        <v>0</v>
      </c>
      <c r="AC199" s="20">
        <v>0</v>
      </c>
      <c r="AD199" s="20">
        <v>0</v>
      </c>
      <c r="AE199" s="20">
        <v>0</v>
      </c>
      <c r="AF199" s="20">
        <v>0</v>
      </c>
    </row>
    <row r="200" spans="1:32" ht="14.25" customHeight="1">
      <c r="A200" s="3" t="s">
        <v>383</v>
      </c>
      <c r="B200" s="30">
        <v>11</v>
      </c>
      <c r="C200" s="25" t="s">
        <v>37</v>
      </c>
      <c r="D200" s="25">
        <v>30</v>
      </c>
      <c r="E200" s="92">
        <f t="shared" si="0"/>
        <v>5.1734741261080579</v>
      </c>
      <c r="F200" s="92">
        <f t="shared" si="1"/>
        <v>155.20422378324173</v>
      </c>
      <c r="G200" s="20" t="s">
        <v>37</v>
      </c>
      <c r="H200" s="20">
        <v>0.21556142192116909</v>
      </c>
      <c r="I200" s="20">
        <v>0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  <c r="O200" s="20">
        <v>8.9458286850240994E-3</v>
      </c>
      <c r="P200" s="20">
        <v>3.2417966242752318E-2</v>
      </c>
      <c r="Q200" s="20">
        <v>0.29639909632932648</v>
      </c>
      <c r="R200" s="20">
        <v>0.45781296926910142</v>
      </c>
      <c r="S200" s="20">
        <v>0.57036375460106314</v>
      </c>
      <c r="T200" s="20">
        <v>0.65051145796700316</v>
      </c>
      <c r="U200" s="20">
        <v>0.68120890415740465</v>
      </c>
      <c r="V200" s="20">
        <v>0.66577405069772322</v>
      </c>
      <c r="W200" s="20">
        <v>0.61743581520180213</v>
      </c>
      <c r="X200" s="20">
        <v>0.52713183426697752</v>
      </c>
      <c r="Y200" s="20">
        <v>0.39559544042729777</v>
      </c>
      <c r="Z200" s="20">
        <v>0.2332561270065763</v>
      </c>
      <c r="AA200" s="20">
        <v>3.0602034375564621E-2</v>
      </c>
      <c r="AB200" s="20">
        <v>6.0188468804408153E-3</v>
      </c>
      <c r="AC200" s="20">
        <v>0</v>
      </c>
      <c r="AD200" s="20">
        <v>0</v>
      </c>
      <c r="AE200" s="20">
        <v>0</v>
      </c>
      <c r="AF200" s="20">
        <v>0</v>
      </c>
    </row>
    <row r="201" spans="1:32" ht="14.25" customHeight="1">
      <c r="A201" s="3" t="s">
        <v>383</v>
      </c>
      <c r="B201" s="30">
        <v>12</v>
      </c>
      <c r="C201" s="86" t="s">
        <v>38</v>
      </c>
      <c r="D201" s="86">
        <v>31</v>
      </c>
      <c r="E201" s="87">
        <f t="shared" si="0"/>
        <v>5.5628525190749496</v>
      </c>
      <c r="F201" s="87">
        <f t="shared" si="1"/>
        <v>172.44842809132345</v>
      </c>
      <c r="G201" s="20" t="s">
        <v>38</v>
      </c>
      <c r="H201" s="20">
        <v>0.23178552162812291</v>
      </c>
      <c r="I201" s="20">
        <v>0</v>
      </c>
      <c r="J201" s="20">
        <v>0</v>
      </c>
      <c r="K201" s="20">
        <v>0</v>
      </c>
      <c r="L201" s="20">
        <v>0</v>
      </c>
      <c r="M201" s="20">
        <v>0</v>
      </c>
      <c r="N201" s="20">
        <v>0</v>
      </c>
      <c r="O201" s="20">
        <v>1.0783389956263529E-2</v>
      </c>
      <c r="P201" s="20">
        <v>5.8597970451003761E-2</v>
      </c>
      <c r="Q201" s="20">
        <v>0.2843401626283753</v>
      </c>
      <c r="R201" s="20">
        <v>0.4549482215577938</v>
      </c>
      <c r="S201" s="20">
        <v>0.5850475607302863</v>
      </c>
      <c r="T201" s="20">
        <v>0.67376261645224933</v>
      </c>
      <c r="U201" s="20">
        <v>0.70748020252688959</v>
      </c>
      <c r="V201" s="20">
        <v>0.70705758134800212</v>
      </c>
      <c r="W201" s="20">
        <v>0.66082422471031255</v>
      </c>
      <c r="X201" s="20">
        <v>0.57194299002838522</v>
      </c>
      <c r="Y201" s="20">
        <v>0.44698992950288208</v>
      </c>
      <c r="Z201" s="20">
        <v>0.28574332509877992</v>
      </c>
      <c r="AA201" s="20">
        <v>0.1001324203732479</v>
      </c>
      <c r="AB201" s="20">
        <v>1.520192371047821E-2</v>
      </c>
      <c r="AC201" s="20">
        <v>0</v>
      </c>
      <c r="AD201" s="20">
        <v>0</v>
      </c>
      <c r="AE201" s="20">
        <v>0</v>
      </c>
      <c r="AF201" s="20">
        <v>0</v>
      </c>
    </row>
    <row r="202" spans="1:32" ht="14.25" customHeight="1">
      <c r="A202" s="3" t="s">
        <v>384</v>
      </c>
      <c r="B202" s="30" t="s">
        <v>380</v>
      </c>
      <c r="C202" s="3" t="s">
        <v>381</v>
      </c>
      <c r="D202" s="3">
        <v>365</v>
      </c>
      <c r="E202" s="38">
        <f t="shared" si="0"/>
        <v>4.0285338609773174</v>
      </c>
      <c r="F202" s="38">
        <f t="shared" si="1"/>
        <v>1470.4148592567208</v>
      </c>
      <c r="G202" s="20" t="s">
        <v>381</v>
      </c>
      <c r="H202" s="20">
        <v>0.1678555775407215</v>
      </c>
      <c r="I202" s="20">
        <v>0</v>
      </c>
      <c r="J202" s="20">
        <v>0</v>
      </c>
      <c r="K202" s="20">
        <v>0</v>
      </c>
      <c r="L202" s="20">
        <v>0</v>
      </c>
      <c r="M202" s="20">
        <v>0</v>
      </c>
      <c r="N202" s="20">
        <v>0</v>
      </c>
      <c r="O202" s="20">
        <v>1.097417924542537E-3</v>
      </c>
      <c r="P202" s="20">
        <v>1.150638789622096E-2</v>
      </c>
      <c r="Q202" s="20">
        <v>6.5162569102942783E-2</v>
      </c>
      <c r="R202" s="20">
        <v>0.19907188948332971</v>
      </c>
      <c r="S202" s="20">
        <v>0.32920308570008322</v>
      </c>
      <c r="T202" s="20">
        <v>0.43879808253138503</v>
      </c>
      <c r="U202" s="20">
        <v>0.51221447772666195</v>
      </c>
      <c r="V202" s="20">
        <v>0.55145727849313486</v>
      </c>
      <c r="W202" s="20">
        <v>0.54549233019686638</v>
      </c>
      <c r="X202" s="20">
        <v>0.50833323961934229</v>
      </c>
      <c r="Y202" s="20">
        <v>0.42456328092878393</v>
      </c>
      <c r="Z202" s="20">
        <v>0.30193183237001042</v>
      </c>
      <c r="AA202" s="20">
        <v>0.12270505114059981</v>
      </c>
      <c r="AB202" s="20">
        <v>1.699693786341297E-2</v>
      </c>
      <c r="AC202" s="20">
        <v>0</v>
      </c>
      <c r="AD202" s="20">
        <v>0</v>
      </c>
      <c r="AE202" s="20">
        <v>0</v>
      </c>
      <c r="AF202" s="20">
        <v>0</v>
      </c>
    </row>
    <row r="203" spans="1:32" ht="14.25" customHeight="1">
      <c r="A203" s="3" t="s">
        <v>384</v>
      </c>
      <c r="B203" s="30">
        <v>1</v>
      </c>
      <c r="C203" s="86" t="s">
        <v>27</v>
      </c>
      <c r="D203" s="86">
        <v>31</v>
      </c>
      <c r="E203" s="87">
        <f t="shared" si="0"/>
        <v>5.3882743452540041</v>
      </c>
      <c r="F203" s="87">
        <f t="shared" si="1"/>
        <v>167.03650470287414</v>
      </c>
      <c r="G203" s="20" t="s">
        <v>27</v>
      </c>
      <c r="H203" s="20">
        <v>0.2245114310522501</v>
      </c>
      <c r="I203" s="20">
        <v>0</v>
      </c>
      <c r="J203" s="20">
        <v>0</v>
      </c>
      <c r="K203" s="20">
        <v>0</v>
      </c>
      <c r="L203" s="20">
        <v>0</v>
      </c>
      <c r="M203" s="20">
        <v>0</v>
      </c>
      <c r="N203" s="20">
        <v>0</v>
      </c>
      <c r="O203" s="20">
        <v>6.1447795761420505E-4</v>
      </c>
      <c r="P203" s="20">
        <v>2.5628790095520611E-2</v>
      </c>
      <c r="Q203" s="20">
        <v>9.4868753096239988E-2</v>
      </c>
      <c r="R203" s="20">
        <v>0.26025034322792151</v>
      </c>
      <c r="S203" s="20">
        <v>0.41873513489839659</v>
      </c>
      <c r="T203" s="20">
        <v>0.54954785498479364</v>
      </c>
      <c r="U203" s="20">
        <v>0.63849904616882402</v>
      </c>
      <c r="V203" s="20">
        <v>0.69160108170397716</v>
      </c>
      <c r="W203" s="20">
        <v>0.69941687992965096</v>
      </c>
      <c r="X203" s="20">
        <v>0.66059921215443551</v>
      </c>
      <c r="Y203" s="20">
        <v>0.57339722909377688</v>
      </c>
      <c r="Z203" s="20">
        <v>0.43821899013163779</v>
      </c>
      <c r="AA203" s="20">
        <v>0.26094415935794202</v>
      </c>
      <c r="AB203" s="20">
        <v>7.595239245327283E-2</v>
      </c>
      <c r="AC203" s="20">
        <v>0</v>
      </c>
      <c r="AD203" s="20">
        <v>0</v>
      </c>
      <c r="AE203" s="20">
        <v>0</v>
      </c>
      <c r="AF203" s="20">
        <v>0</v>
      </c>
    </row>
    <row r="204" spans="1:32" ht="14.25" customHeight="1">
      <c r="A204" s="3" t="s">
        <v>384</v>
      </c>
      <c r="B204" s="30">
        <v>2</v>
      </c>
      <c r="C204" s="86" t="s">
        <v>28</v>
      </c>
      <c r="D204" s="86">
        <v>28</v>
      </c>
      <c r="E204" s="87">
        <f t="shared" si="0"/>
        <v>5.192389282972929</v>
      </c>
      <c r="F204" s="87">
        <f t="shared" si="1"/>
        <v>145.38689992324203</v>
      </c>
      <c r="G204" s="20" t="s">
        <v>28</v>
      </c>
      <c r="H204" s="20">
        <v>0.2163495534572053</v>
      </c>
      <c r="I204" s="20">
        <v>0</v>
      </c>
      <c r="J204" s="20">
        <v>0</v>
      </c>
      <c r="K204" s="20">
        <v>0</v>
      </c>
      <c r="L204" s="20">
        <v>0</v>
      </c>
      <c r="M204" s="20">
        <v>0</v>
      </c>
      <c r="N204" s="20">
        <v>0</v>
      </c>
      <c r="O204" s="20">
        <v>0</v>
      </c>
      <c r="P204" s="20">
        <v>1.2982433010652749E-2</v>
      </c>
      <c r="Q204" s="20">
        <v>6.7405336308817856E-2</v>
      </c>
      <c r="R204" s="20">
        <v>0.2235929875251087</v>
      </c>
      <c r="S204" s="20">
        <v>0.38894113564123628</v>
      </c>
      <c r="T204" s="20">
        <v>0.52502312599683709</v>
      </c>
      <c r="U204" s="20">
        <v>0.61868896156795194</v>
      </c>
      <c r="V204" s="20">
        <v>0.68071028532196221</v>
      </c>
      <c r="W204" s="20">
        <v>0.68881213796453911</v>
      </c>
      <c r="X204" s="20">
        <v>0.66034112556345592</v>
      </c>
      <c r="Y204" s="20">
        <v>0.57759433797447424</v>
      </c>
      <c r="Z204" s="20">
        <v>0.43364267638909909</v>
      </c>
      <c r="AA204" s="20">
        <v>0.25189187560482351</v>
      </c>
      <c r="AB204" s="20">
        <v>6.2762864103969959E-2</v>
      </c>
      <c r="AC204" s="20">
        <v>0</v>
      </c>
      <c r="AD204" s="20">
        <v>0</v>
      </c>
      <c r="AE204" s="20">
        <v>0</v>
      </c>
      <c r="AF204" s="20">
        <v>0</v>
      </c>
    </row>
    <row r="205" spans="1:32" ht="14.25" customHeight="1">
      <c r="A205" s="3" t="s">
        <v>384</v>
      </c>
      <c r="B205" s="30">
        <v>3</v>
      </c>
      <c r="C205" s="88" t="s">
        <v>29</v>
      </c>
      <c r="D205" s="88">
        <v>31</v>
      </c>
      <c r="E205" s="89">
        <f t="shared" si="0"/>
        <v>4.7364159975627391</v>
      </c>
      <c r="F205" s="89">
        <f t="shared" si="1"/>
        <v>146.82889592444491</v>
      </c>
      <c r="G205" s="20" t="s">
        <v>29</v>
      </c>
      <c r="H205" s="20">
        <v>0.1973506665651141</v>
      </c>
      <c r="I205" s="20">
        <v>0</v>
      </c>
      <c r="J205" s="20">
        <v>0</v>
      </c>
      <c r="K205" s="20">
        <v>0</v>
      </c>
      <c r="L205" s="20">
        <v>0</v>
      </c>
      <c r="M205" s="20">
        <v>0</v>
      </c>
      <c r="N205" s="20">
        <v>0</v>
      </c>
      <c r="O205" s="20">
        <v>0</v>
      </c>
      <c r="P205" s="20">
        <v>1.9233850959778781E-3</v>
      </c>
      <c r="Q205" s="20">
        <v>5.4488823221103981E-2</v>
      </c>
      <c r="R205" s="20">
        <v>0.20772737733929411</v>
      </c>
      <c r="S205" s="20">
        <v>0.37191984213884882</v>
      </c>
      <c r="T205" s="20">
        <v>0.50342119531394447</v>
      </c>
      <c r="U205" s="20">
        <v>0.59377582204530854</v>
      </c>
      <c r="V205" s="20">
        <v>0.64412396295474406</v>
      </c>
      <c r="W205" s="20">
        <v>0.65248444721212007</v>
      </c>
      <c r="X205" s="20">
        <v>0.60941709550419532</v>
      </c>
      <c r="Y205" s="20">
        <v>0.51990657100433335</v>
      </c>
      <c r="Z205" s="20">
        <v>0.37747875791685909</v>
      </c>
      <c r="AA205" s="20">
        <v>0.1988540063609848</v>
      </c>
      <c r="AB205" s="20">
        <v>8.947114550253366E-4</v>
      </c>
      <c r="AC205" s="20">
        <v>0</v>
      </c>
      <c r="AD205" s="20">
        <v>0</v>
      </c>
      <c r="AE205" s="20">
        <v>0</v>
      </c>
      <c r="AF205" s="20">
        <v>0</v>
      </c>
    </row>
    <row r="206" spans="1:32" ht="14.25" customHeight="1">
      <c r="A206" s="3" t="s">
        <v>384</v>
      </c>
      <c r="B206" s="30">
        <v>4</v>
      </c>
      <c r="C206" s="88" t="s">
        <v>30</v>
      </c>
      <c r="D206" s="88">
        <v>30</v>
      </c>
      <c r="E206" s="89">
        <f t="shared" si="0"/>
        <v>3.7304365154641004</v>
      </c>
      <c r="F206" s="89">
        <f t="shared" si="1"/>
        <v>111.91309546392301</v>
      </c>
      <c r="G206" s="20" t="s">
        <v>30</v>
      </c>
      <c r="H206" s="20">
        <v>0.15543485481100419</v>
      </c>
      <c r="I206" s="20">
        <v>0</v>
      </c>
      <c r="J206" s="20">
        <v>0</v>
      </c>
      <c r="K206" s="20">
        <v>0</v>
      </c>
      <c r="L206" s="20">
        <v>0</v>
      </c>
      <c r="M206" s="20">
        <v>0</v>
      </c>
      <c r="N206" s="20">
        <v>0</v>
      </c>
      <c r="O206" s="20">
        <v>0</v>
      </c>
      <c r="P206" s="20">
        <v>0</v>
      </c>
      <c r="Q206" s="20">
        <v>4.0743161680031843E-2</v>
      </c>
      <c r="R206" s="20">
        <v>0.17986810366660039</v>
      </c>
      <c r="S206" s="20">
        <v>0.31052999480203147</v>
      </c>
      <c r="T206" s="20">
        <v>0.41791403658185822</v>
      </c>
      <c r="U206" s="20">
        <v>0.48421416863222749</v>
      </c>
      <c r="V206" s="20">
        <v>0.52482173750474792</v>
      </c>
      <c r="W206" s="20">
        <v>0.53240057772931204</v>
      </c>
      <c r="X206" s="20">
        <v>0.49091085933331852</v>
      </c>
      <c r="Y206" s="20">
        <v>0.40926502326517272</v>
      </c>
      <c r="Z206" s="20">
        <v>0.27262201615375697</v>
      </c>
      <c r="AA206" s="20">
        <v>6.7146836115042102E-2</v>
      </c>
      <c r="AB206" s="20">
        <v>0</v>
      </c>
      <c r="AC206" s="20">
        <v>0</v>
      </c>
      <c r="AD206" s="20">
        <v>0</v>
      </c>
      <c r="AE206" s="20">
        <v>0</v>
      </c>
      <c r="AF206" s="20">
        <v>0</v>
      </c>
    </row>
    <row r="207" spans="1:32" ht="14.25" customHeight="1">
      <c r="A207" s="3" t="s">
        <v>384</v>
      </c>
      <c r="B207" s="30">
        <v>5</v>
      </c>
      <c r="C207" s="88" t="s">
        <v>31</v>
      </c>
      <c r="D207" s="88">
        <v>31</v>
      </c>
      <c r="E207" s="89">
        <f t="shared" si="0"/>
        <v>2.6551623158653643</v>
      </c>
      <c r="F207" s="89">
        <f t="shared" si="1"/>
        <v>82.31003179182629</v>
      </c>
      <c r="G207" s="20" t="s">
        <v>31</v>
      </c>
      <c r="H207" s="20">
        <v>0.1106317631610568</v>
      </c>
      <c r="I207" s="20">
        <v>0</v>
      </c>
      <c r="J207" s="20">
        <v>0</v>
      </c>
      <c r="K207" s="20">
        <v>0</v>
      </c>
      <c r="L207" s="20">
        <v>0</v>
      </c>
      <c r="M207" s="20">
        <v>0</v>
      </c>
      <c r="N207" s="20">
        <v>0</v>
      </c>
      <c r="O207" s="20">
        <v>0</v>
      </c>
      <c r="P207" s="20">
        <v>0</v>
      </c>
      <c r="Q207" s="20">
        <v>1.5999973874061931E-2</v>
      </c>
      <c r="R207" s="20">
        <v>0.10577492793882511</v>
      </c>
      <c r="S207" s="20">
        <v>0.19994402217435611</v>
      </c>
      <c r="T207" s="20">
        <v>0.29011166345578998</v>
      </c>
      <c r="U207" s="20">
        <v>0.37144747418196911</v>
      </c>
      <c r="V207" s="20">
        <v>0.41204846278652862</v>
      </c>
      <c r="W207" s="20">
        <v>0.39287051876114581</v>
      </c>
      <c r="X207" s="20">
        <v>0.36842277741242802</v>
      </c>
      <c r="Y207" s="20">
        <v>0.28831634663439382</v>
      </c>
      <c r="Z207" s="20">
        <v>0.2102261486458657</v>
      </c>
      <c r="AA207" s="20">
        <v>0</v>
      </c>
      <c r="AB207" s="20">
        <v>0</v>
      </c>
      <c r="AC207" s="20">
        <v>0</v>
      </c>
      <c r="AD207" s="20">
        <v>0</v>
      </c>
      <c r="AE207" s="20">
        <v>0</v>
      </c>
      <c r="AF207" s="20">
        <v>0</v>
      </c>
    </row>
    <row r="208" spans="1:32" ht="14.25" customHeight="1">
      <c r="A208" s="3" t="s">
        <v>384</v>
      </c>
      <c r="B208" s="30">
        <v>6</v>
      </c>
      <c r="C208" s="90" t="s">
        <v>32</v>
      </c>
      <c r="D208" s="90">
        <v>30</v>
      </c>
      <c r="E208" s="91">
        <f t="shared" si="0"/>
        <v>2.4216666343886155</v>
      </c>
      <c r="F208" s="91">
        <f t="shared" si="1"/>
        <v>72.649999031658467</v>
      </c>
      <c r="G208" s="20" t="s">
        <v>32</v>
      </c>
      <c r="H208" s="20">
        <v>0.100902776432859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  <c r="N208" s="20">
        <v>0</v>
      </c>
      <c r="O208" s="20">
        <v>0</v>
      </c>
      <c r="P208" s="20">
        <v>0</v>
      </c>
      <c r="Q208" s="20">
        <v>9.9682449384511096E-4</v>
      </c>
      <c r="R208" s="20">
        <v>8.4835727844583861E-2</v>
      </c>
      <c r="S208" s="20">
        <v>0.17210567656214301</v>
      </c>
      <c r="T208" s="20">
        <v>0.26279935422950951</v>
      </c>
      <c r="U208" s="20">
        <v>0.33198969104311199</v>
      </c>
      <c r="V208" s="20">
        <v>0.37437609733694388</v>
      </c>
      <c r="W208" s="20">
        <v>0.36772826585207652</v>
      </c>
      <c r="X208" s="20">
        <v>0.3591607731398494</v>
      </c>
      <c r="Y208" s="20">
        <v>0.28410963017093371</v>
      </c>
      <c r="Z208" s="20">
        <v>0.18356459371561851</v>
      </c>
      <c r="AA208" s="20">
        <v>0</v>
      </c>
      <c r="AB208" s="20">
        <v>0</v>
      </c>
      <c r="AC208" s="20">
        <v>0</v>
      </c>
      <c r="AD208" s="20">
        <v>0</v>
      </c>
      <c r="AE208" s="20">
        <v>0</v>
      </c>
      <c r="AF208" s="20">
        <v>0</v>
      </c>
    </row>
    <row r="209" spans="1:32" ht="14.25" customHeight="1">
      <c r="A209" s="3" t="s">
        <v>384</v>
      </c>
      <c r="B209" s="30">
        <v>7</v>
      </c>
      <c r="C209" s="90" t="s">
        <v>33</v>
      </c>
      <c r="D209" s="90">
        <v>31</v>
      </c>
      <c r="E209" s="91">
        <f t="shared" si="0"/>
        <v>2.5364420801918688</v>
      </c>
      <c r="F209" s="91">
        <f t="shared" si="1"/>
        <v>78.629704485947926</v>
      </c>
      <c r="G209" s="20" t="s">
        <v>33</v>
      </c>
      <c r="H209" s="20">
        <v>0.1056850866746612</v>
      </c>
      <c r="I209" s="20">
        <v>0</v>
      </c>
      <c r="J209" s="20">
        <v>0</v>
      </c>
      <c r="K209" s="20">
        <v>0</v>
      </c>
      <c r="L209" s="20">
        <v>0</v>
      </c>
      <c r="M209" s="20">
        <v>0</v>
      </c>
      <c r="N209" s="20">
        <v>0</v>
      </c>
      <c r="O209" s="20">
        <v>0</v>
      </c>
      <c r="P209" s="20">
        <v>0</v>
      </c>
      <c r="Q209" s="20">
        <v>1.1874477046798721E-3</v>
      </c>
      <c r="R209" s="20">
        <v>9.1889107080649304E-2</v>
      </c>
      <c r="S209" s="20">
        <v>0.1916478754588376</v>
      </c>
      <c r="T209" s="20">
        <v>0.29240587074171892</v>
      </c>
      <c r="U209" s="20">
        <v>0.35087304311439471</v>
      </c>
      <c r="V209" s="20">
        <v>0.38786385924983452</v>
      </c>
      <c r="W209" s="20">
        <v>0.37736890569559239</v>
      </c>
      <c r="X209" s="20">
        <v>0.33908772343165527</v>
      </c>
      <c r="Y209" s="20">
        <v>0.27780788344070328</v>
      </c>
      <c r="Z209" s="20">
        <v>0.22631036427380299</v>
      </c>
      <c r="AA209" s="20">
        <v>0</v>
      </c>
      <c r="AB209" s="20">
        <v>0</v>
      </c>
      <c r="AC209" s="20">
        <v>0</v>
      </c>
      <c r="AD209" s="20">
        <v>0</v>
      </c>
      <c r="AE209" s="20">
        <v>0</v>
      </c>
      <c r="AF209" s="20">
        <v>0</v>
      </c>
    </row>
    <row r="210" spans="1:32" ht="14.25" customHeight="1">
      <c r="A210" s="3" t="s">
        <v>384</v>
      </c>
      <c r="B210" s="30">
        <v>8</v>
      </c>
      <c r="C210" s="90" t="s">
        <v>34</v>
      </c>
      <c r="D210" s="90">
        <v>31</v>
      </c>
      <c r="E210" s="91">
        <f t="shared" si="0"/>
        <v>2.9467962068489415</v>
      </c>
      <c r="F210" s="91">
        <f t="shared" si="1"/>
        <v>91.350682412317184</v>
      </c>
      <c r="G210" s="20" t="s">
        <v>34</v>
      </c>
      <c r="H210" s="20">
        <v>0.12278317528537259</v>
      </c>
      <c r="I210" s="20">
        <v>0</v>
      </c>
      <c r="J210" s="20">
        <v>0</v>
      </c>
      <c r="K210" s="20">
        <v>0</v>
      </c>
      <c r="L210" s="20">
        <v>0</v>
      </c>
      <c r="M210" s="20">
        <v>0</v>
      </c>
      <c r="N210" s="20">
        <v>0</v>
      </c>
      <c r="O210" s="20">
        <v>0</v>
      </c>
      <c r="P210" s="20">
        <v>0</v>
      </c>
      <c r="Q210" s="20">
        <v>2.4430813431574449E-2</v>
      </c>
      <c r="R210" s="20">
        <v>0.1340204000062753</v>
      </c>
      <c r="S210" s="20">
        <v>0.24627291817148331</v>
      </c>
      <c r="T210" s="20">
        <v>0.3371152821572666</v>
      </c>
      <c r="U210" s="20">
        <v>0.40236278166711248</v>
      </c>
      <c r="V210" s="20">
        <v>0.42891626707382452</v>
      </c>
      <c r="W210" s="20">
        <v>0.4106779268946355</v>
      </c>
      <c r="X210" s="20">
        <v>0.38595367261862429</v>
      </c>
      <c r="Y210" s="20">
        <v>0.32312614531686501</v>
      </c>
      <c r="Z210" s="20">
        <v>0.21144867387946739</v>
      </c>
      <c r="AA210" s="20">
        <v>4.2471325631813148E-2</v>
      </c>
      <c r="AB210" s="20">
        <v>0</v>
      </c>
      <c r="AC210" s="20">
        <v>0</v>
      </c>
      <c r="AD210" s="20">
        <v>0</v>
      </c>
      <c r="AE210" s="20">
        <v>0</v>
      </c>
      <c r="AF210" s="20">
        <v>0</v>
      </c>
    </row>
    <row r="211" spans="1:32" ht="14.25" customHeight="1">
      <c r="A211" s="3" t="s">
        <v>384</v>
      </c>
      <c r="B211" s="30">
        <v>9</v>
      </c>
      <c r="C211" s="25" t="s">
        <v>35</v>
      </c>
      <c r="D211" s="25">
        <v>30</v>
      </c>
      <c r="E211" s="92">
        <f t="shared" si="0"/>
        <v>3.809784820903638</v>
      </c>
      <c r="F211" s="92">
        <f t="shared" si="1"/>
        <v>114.29354462710914</v>
      </c>
      <c r="G211" s="20" t="s">
        <v>35</v>
      </c>
      <c r="H211" s="20">
        <v>0.1587410342043182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  <c r="N211" s="20">
        <v>0</v>
      </c>
      <c r="O211" s="20">
        <v>0</v>
      </c>
      <c r="P211" s="20">
        <v>3.1773758218064841E-3</v>
      </c>
      <c r="Q211" s="20">
        <v>6.7586133328244161E-2</v>
      </c>
      <c r="R211" s="20">
        <v>0.20664584159793581</v>
      </c>
      <c r="S211" s="20">
        <v>0.33644025559685198</v>
      </c>
      <c r="T211" s="20">
        <v>0.43915058305078242</v>
      </c>
      <c r="U211" s="20">
        <v>0.48968806295505368</v>
      </c>
      <c r="V211" s="20">
        <v>0.52254820399255608</v>
      </c>
      <c r="W211" s="20">
        <v>0.51382981177396858</v>
      </c>
      <c r="X211" s="20">
        <v>0.4740635348082135</v>
      </c>
      <c r="Y211" s="20">
        <v>0.38105010949166668</v>
      </c>
      <c r="Z211" s="20">
        <v>0.25220912238568333</v>
      </c>
      <c r="AA211" s="20">
        <v>0.1233957861008748</v>
      </c>
      <c r="AB211" s="20">
        <v>0</v>
      </c>
      <c r="AC211" s="20">
        <v>0</v>
      </c>
      <c r="AD211" s="20">
        <v>0</v>
      </c>
      <c r="AE211" s="20">
        <v>0</v>
      </c>
      <c r="AF211" s="20">
        <v>0</v>
      </c>
    </row>
    <row r="212" spans="1:32" ht="14.25" customHeight="1">
      <c r="A212" s="3" t="s">
        <v>384</v>
      </c>
      <c r="B212" s="30">
        <v>10</v>
      </c>
      <c r="C212" s="25" t="s">
        <v>36</v>
      </c>
      <c r="D212" s="25">
        <v>31</v>
      </c>
      <c r="E212" s="92">
        <f t="shared" si="0"/>
        <v>4.4883880501197293</v>
      </c>
      <c r="F212" s="92">
        <f t="shared" si="1"/>
        <v>139.1400295537116</v>
      </c>
      <c r="G212" s="20" t="s">
        <v>36</v>
      </c>
      <c r="H212" s="20">
        <v>0.18701616875498869</v>
      </c>
      <c r="I212" s="20">
        <v>0</v>
      </c>
      <c r="J212" s="20">
        <v>0</v>
      </c>
      <c r="K212" s="20">
        <v>0</v>
      </c>
      <c r="L212" s="20">
        <v>0</v>
      </c>
      <c r="M212" s="20">
        <v>0</v>
      </c>
      <c r="N212" s="20">
        <v>0</v>
      </c>
      <c r="O212" s="20">
        <v>1.840224942456141E-5</v>
      </c>
      <c r="P212" s="20">
        <v>2.2534485230893971E-2</v>
      </c>
      <c r="Q212" s="20">
        <v>0.1247425644409038</v>
      </c>
      <c r="R212" s="20">
        <v>0.27517397369211261</v>
      </c>
      <c r="S212" s="20">
        <v>0.40951489555306941</v>
      </c>
      <c r="T212" s="20">
        <v>0.50684143439450458</v>
      </c>
      <c r="U212" s="20">
        <v>0.57893891414032939</v>
      </c>
      <c r="V212" s="20">
        <v>0.59520899129028593</v>
      </c>
      <c r="W212" s="20">
        <v>0.57926927519848714</v>
      </c>
      <c r="X212" s="20">
        <v>0.5263694815922968</v>
      </c>
      <c r="Y212" s="20">
        <v>0.4318824797872774</v>
      </c>
      <c r="Z212" s="20">
        <v>0.28812064226077988</v>
      </c>
      <c r="AA212" s="20">
        <v>0.14976082110897179</v>
      </c>
      <c r="AB212" s="20">
        <v>1.168918039230107E-5</v>
      </c>
      <c r="AC212" s="20">
        <v>0</v>
      </c>
      <c r="AD212" s="20">
        <v>0</v>
      </c>
      <c r="AE212" s="20">
        <v>0</v>
      </c>
      <c r="AF212" s="20">
        <v>0</v>
      </c>
    </row>
    <row r="213" spans="1:32" ht="14.25" customHeight="1">
      <c r="A213" s="3" t="s">
        <v>384</v>
      </c>
      <c r="B213" s="30">
        <v>11</v>
      </c>
      <c r="C213" s="25" t="s">
        <v>37</v>
      </c>
      <c r="D213" s="25">
        <v>30</v>
      </c>
      <c r="E213" s="92">
        <f t="shared" si="0"/>
        <v>5.0826677071220185</v>
      </c>
      <c r="F213" s="92">
        <f t="shared" si="1"/>
        <v>152.48003121366057</v>
      </c>
      <c r="G213" s="20" t="s">
        <v>37</v>
      </c>
      <c r="H213" s="20">
        <v>0.21177782113008409</v>
      </c>
      <c r="I213" s="20">
        <v>0</v>
      </c>
      <c r="J213" s="20">
        <v>0</v>
      </c>
      <c r="K213" s="20">
        <v>0</v>
      </c>
      <c r="L213" s="20">
        <v>0</v>
      </c>
      <c r="M213" s="20">
        <v>0</v>
      </c>
      <c r="N213" s="20">
        <v>0</v>
      </c>
      <c r="O213" s="20">
        <v>5.4285896860709632E-3</v>
      </c>
      <c r="P213" s="20">
        <v>3.6207979948456349E-2</v>
      </c>
      <c r="Q213" s="20">
        <v>0.15350342519139901</v>
      </c>
      <c r="R213" s="20">
        <v>0.31738509008524768</v>
      </c>
      <c r="S213" s="20">
        <v>0.45413606039098992</v>
      </c>
      <c r="T213" s="20">
        <v>0.56831464758820405</v>
      </c>
      <c r="U213" s="20">
        <v>0.63972703301247968</v>
      </c>
      <c r="V213" s="20">
        <v>0.66495142343128677</v>
      </c>
      <c r="W213" s="20">
        <v>0.64768044313265694</v>
      </c>
      <c r="X213" s="20">
        <v>0.58784798893328749</v>
      </c>
      <c r="Y213" s="20">
        <v>0.48883393796926289</v>
      </c>
      <c r="Z213" s="20">
        <v>0.33754270712892681</v>
      </c>
      <c r="AA213" s="20">
        <v>0.16453366140937339</v>
      </c>
      <c r="AB213" s="20">
        <v>1.6574719214377111E-2</v>
      </c>
      <c r="AC213" s="20">
        <v>0</v>
      </c>
      <c r="AD213" s="20">
        <v>0</v>
      </c>
      <c r="AE213" s="20">
        <v>0</v>
      </c>
      <c r="AF213" s="20">
        <v>0</v>
      </c>
    </row>
    <row r="214" spans="1:32" ht="14.25" customHeight="1">
      <c r="A214" s="3" t="s">
        <v>384</v>
      </c>
      <c r="B214" s="30">
        <v>12</v>
      </c>
      <c r="C214" s="86" t="s">
        <v>38</v>
      </c>
      <c r="D214" s="86">
        <v>31</v>
      </c>
      <c r="E214" s="87">
        <f t="shared" si="0"/>
        <v>5.3539823750338496</v>
      </c>
      <c r="F214" s="87">
        <f t="shared" si="1"/>
        <v>165.97345362604935</v>
      </c>
      <c r="G214" s="20" t="s">
        <v>38</v>
      </c>
      <c r="H214" s="20">
        <v>0.22308259895974381</v>
      </c>
      <c r="I214" s="20">
        <v>0</v>
      </c>
      <c r="J214" s="20">
        <v>0</v>
      </c>
      <c r="K214" s="20">
        <v>0</v>
      </c>
      <c r="L214" s="20">
        <v>0</v>
      </c>
      <c r="M214" s="20">
        <v>0</v>
      </c>
      <c r="N214" s="20">
        <v>0</v>
      </c>
      <c r="O214" s="20">
        <v>7.1075452014007136E-3</v>
      </c>
      <c r="P214" s="20">
        <v>3.5622205551343523E-2</v>
      </c>
      <c r="Q214" s="20">
        <v>0.13599757246441141</v>
      </c>
      <c r="R214" s="20">
        <v>0.30169879379540199</v>
      </c>
      <c r="S214" s="20">
        <v>0.45024921701275361</v>
      </c>
      <c r="T214" s="20">
        <v>0.5729319418814095</v>
      </c>
      <c r="U214" s="20">
        <v>0.64636873419117946</v>
      </c>
      <c r="V214" s="20">
        <v>0.69031696927092723</v>
      </c>
      <c r="W214" s="20">
        <v>0.68336877221821157</v>
      </c>
      <c r="X214" s="20">
        <v>0.63782463094034725</v>
      </c>
      <c r="Y214" s="20">
        <v>0.53946967699654746</v>
      </c>
      <c r="Z214" s="20">
        <v>0.39179729555862719</v>
      </c>
      <c r="AA214" s="20">
        <v>0.21346214199737221</v>
      </c>
      <c r="AB214" s="20">
        <v>4.7766877953918159E-2</v>
      </c>
      <c r="AC214" s="20">
        <v>0</v>
      </c>
      <c r="AD214" s="20">
        <v>0</v>
      </c>
      <c r="AE214" s="20">
        <v>0</v>
      </c>
      <c r="AF214" s="20">
        <v>0</v>
      </c>
    </row>
    <row r="215" spans="1:32" ht="14.25" customHeight="1">
      <c r="A215" s="3" t="s">
        <v>344</v>
      </c>
      <c r="B215" s="30" t="s">
        <v>380</v>
      </c>
      <c r="C215" s="3" t="s">
        <v>381</v>
      </c>
      <c r="D215" s="3">
        <v>365</v>
      </c>
      <c r="E215" s="38">
        <f t="shared" si="0"/>
        <v>4.1056761525180665</v>
      </c>
      <c r="F215" s="38">
        <f t="shared" si="1"/>
        <v>1498.5717956690942</v>
      </c>
      <c r="G215" s="20" t="s">
        <v>381</v>
      </c>
      <c r="H215" s="20">
        <v>0.17106983968825279</v>
      </c>
      <c r="I215" s="20">
        <v>0</v>
      </c>
      <c r="J215" s="20">
        <v>0</v>
      </c>
      <c r="K215" s="20">
        <v>0</v>
      </c>
      <c r="L215" s="20">
        <v>0</v>
      </c>
      <c r="M215" s="20">
        <v>0</v>
      </c>
      <c r="N215" s="20">
        <v>0</v>
      </c>
      <c r="O215" s="20">
        <v>1.4197633819579289E-3</v>
      </c>
      <c r="P215" s="20">
        <v>1.3558609718958829E-2</v>
      </c>
      <c r="Q215" s="20">
        <v>9.3000233529119972E-2</v>
      </c>
      <c r="R215" s="20">
        <v>0.24355027503701529</v>
      </c>
      <c r="S215" s="20">
        <v>0.375805630453727</v>
      </c>
      <c r="T215" s="20">
        <v>0.47551934802499729</v>
      </c>
      <c r="U215" s="20">
        <v>0.53691072425167397</v>
      </c>
      <c r="V215" s="20">
        <v>0.55961234177458274</v>
      </c>
      <c r="W215" s="20">
        <v>0.54205769610427035</v>
      </c>
      <c r="X215" s="20">
        <v>0.49008837244238262</v>
      </c>
      <c r="Y215" s="20">
        <v>0.3975026839627866</v>
      </c>
      <c r="Z215" s="20">
        <v>0.27041737890607992</v>
      </c>
      <c r="AA215" s="20">
        <v>9.6891416981210898E-2</v>
      </c>
      <c r="AB215" s="20">
        <v>9.3416779493031687E-3</v>
      </c>
      <c r="AC215" s="20">
        <v>0</v>
      </c>
      <c r="AD215" s="20">
        <v>0</v>
      </c>
      <c r="AE215" s="20">
        <v>0</v>
      </c>
      <c r="AF215" s="20">
        <v>0</v>
      </c>
    </row>
    <row r="216" spans="1:32" ht="14.25" customHeight="1">
      <c r="A216" s="3" t="s">
        <v>344</v>
      </c>
      <c r="B216" s="30">
        <v>1</v>
      </c>
      <c r="C216" s="86" t="s">
        <v>27</v>
      </c>
      <c r="D216" s="86">
        <v>31</v>
      </c>
      <c r="E216" s="87">
        <f t="shared" si="0"/>
        <v>5.4907464062759237</v>
      </c>
      <c r="F216" s="87">
        <f t="shared" si="1"/>
        <v>170.21313859455364</v>
      </c>
      <c r="G216" s="20" t="s">
        <v>27</v>
      </c>
      <c r="H216" s="20">
        <v>0.22878110026149681</v>
      </c>
      <c r="I216" s="20">
        <v>0</v>
      </c>
      <c r="J216" s="20">
        <v>0</v>
      </c>
      <c r="K216" s="20">
        <v>0</v>
      </c>
      <c r="L216" s="20">
        <v>0</v>
      </c>
      <c r="M216" s="20">
        <v>0</v>
      </c>
      <c r="N216" s="20">
        <v>0</v>
      </c>
      <c r="O216" s="20">
        <v>1.141284291273519E-3</v>
      </c>
      <c r="P216" s="20">
        <v>2.620781462604059E-2</v>
      </c>
      <c r="Q216" s="20">
        <v>0.13558404065477661</v>
      </c>
      <c r="R216" s="20">
        <v>0.31832027720662559</v>
      </c>
      <c r="S216" s="20">
        <v>0.48152770519954519</v>
      </c>
      <c r="T216" s="20">
        <v>0.60551717722153242</v>
      </c>
      <c r="U216" s="20">
        <v>0.67853532948643114</v>
      </c>
      <c r="V216" s="20">
        <v>0.70587167308492138</v>
      </c>
      <c r="W216" s="20">
        <v>0.69279712584445974</v>
      </c>
      <c r="X216" s="20">
        <v>0.64160446509636193</v>
      </c>
      <c r="Y216" s="20">
        <v>0.54494926112731701</v>
      </c>
      <c r="Z216" s="20">
        <v>0.40107644206332421</v>
      </c>
      <c r="AA216" s="20">
        <v>0.21445596436576261</v>
      </c>
      <c r="AB216" s="20">
        <v>4.3157846007551973E-2</v>
      </c>
      <c r="AC216" s="20">
        <v>0</v>
      </c>
      <c r="AD216" s="20">
        <v>0</v>
      </c>
      <c r="AE216" s="20">
        <v>0</v>
      </c>
      <c r="AF216" s="20">
        <v>0</v>
      </c>
    </row>
    <row r="217" spans="1:32" ht="14.25" customHeight="1">
      <c r="A217" s="3" t="s">
        <v>344</v>
      </c>
      <c r="B217" s="30">
        <v>2</v>
      </c>
      <c r="C217" s="86" t="s">
        <v>28</v>
      </c>
      <c r="D217" s="86">
        <v>28</v>
      </c>
      <c r="E217" s="87">
        <f t="shared" si="0"/>
        <v>5.3155167191826864</v>
      </c>
      <c r="F217" s="87">
        <f t="shared" si="1"/>
        <v>148.83446813711521</v>
      </c>
      <c r="G217" s="20" t="s">
        <v>28</v>
      </c>
      <c r="H217" s="20">
        <v>0.2214798632992786</v>
      </c>
      <c r="I217" s="20">
        <v>0</v>
      </c>
      <c r="J217" s="20">
        <v>0</v>
      </c>
      <c r="K217" s="20">
        <v>0</v>
      </c>
      <c r="L217" s="20">
        <v>0</v>
      </c>
      <c r="M217" s="20">
        <v>0</v>
      </c>
      <c r="N217" s="20">
        <v>0</v>
      </c>
      <c r="O217" s="20">
        <v>0</v>
      </c>
      <c r="P217" s="20">
        <v>1.4776929572341391E-2</v>
      </c>
      <c r="Q217" s="20">
        <v>0.1043179435950119</v>
      </c>
      <c r="R217" s="20">
        <v>0.28594906956671617</v>
      </c>
      <c r="S217" s="20">
        <v>0.45709173945591169</v>
      </c>
      <c r="T217" s="20">
        <v>0.57901547645798035</v>
      </c>
      <c r="U217" s="20">
        <v>0.66259946984811502</v>
      </c>
      <c r="V217" s="20">
        <v>0.69556992911618543</v>
      </c>
      <c r="W217" s="20">
        <v>0.68793756728505462</v>
      </c>
      <c r="X217" s="20">
        <v>0.63976707627534313</v>
      </c>
      <c r="Y217" s="20">
        <v>0.54536609946093695</v>
      </c>
      <c r="Z217" s="20">
        <v>0.3989870107491848</v>
      </c>
      <c r="AA217" s="20">
        <v>0.20974360181345791</v>
      </c>
      <c r="AB217" s="20">
        <v>3.4394805986447119E-2</v>
      </c>
      <c r="AC217" s="20">
        <v>0</v>
      </c>
      <c r="AD217" s="20">
        <v>0</v>
      </c>
      <c r="AE217" s="20">
        <v>0</v>
      </c>
      <c r="AF217" s="20">
        <v>0</v>
      </c>
    </row>
    <row r="218" spans="1:32" ht="14.25" customHeight="1">
      <c r="A218" s="3" t="s">
        <v>344</v>
      </c>
      <c r="B218" s="30">
        <v>3</v>
      </c>
      <c r="C218" s="88" t="s">
        <v>29</v>
      </c>
      <c r="D218" s="88">
        <v>31</v>
      </c>
      <c r="E218" s="89">
        <f t="shared" si="0"/>
        <v>4.8254948230339041</v>
      </c>
      <c r="F218" s="89">
        <f t="shared" si="1"/>
        <v>149.59033951405104</v>
      </c>
      <c r="G218" s="20" t="s">
        <v>29</v>
      </c>
      <c r="H218" s="20">
        <v>0.2010622842930794</v>
      </c>
      <c r="I218" s="20">
        <v>0</v>
      </c>
      <c r="J218" s="20">
        <v>0</v>
      </c>
      <c r="K218" s="20">
        <v>0</v>
      </c>
      <c r="L218" s="20">
        <v>0</v>
      </c>
      <c r="M218" s="20">
        <v>0</v>
      </c>
      <c r="N218" s="20">
        <v>0</v>
      </c>
      <c r="O218" s="20">
        <v>0</v>
      </c>
      <c r="P218" s="20">
        <v>2.9685000299449929E-3</v>
      </c>
      <c r="Q218" s="20">
        <v>8.7746299002219294E-2</v>
      </c>
      <c r="R218" s="20">
        <v>0.25867247815516148</v>
      </c>
      <c r="S218" s="20">
        <v>0.42064363812132149</v>
      </c>
      <c r="T218" s="20">
        <v>0.54820857861204586</v>
      </c>
      <c r="U218" s="20">
        <v>0.62432621224099338</v>
      </c>
      <c r="V218" s="20">
        <v>0.6616658469437271</v>
      </c>
      <c r="W218" s="20">
        <v>0.64324693612298789</v>
      </c>
      <c r="X218" s="20">
        <v>0.58792379054159549</v>
      </c>
      <c r="Y218" s="20">
        <v>0.48816725737655398</v>
      </c>
      <c r="Z218" s="20">
        <v>0.33990079946350599</v>
      </c>
      <c r="AA218" s="20">
        <v>0.15927404907285081</v>
      </c>
      <c r="AB218" s="20">
        <v>2.750437350996698E-3</v>
      </c>
      <c r="AC218" s="20">
        <v>0</v>
      </c>
      <c r="AD218" s="20">
        <v>0</v>
      </c>
      <c r="AE218" s="20">
        <v>0</v>
      </c>
      <c r="AF218" s="20">
        <v>0</v>
      </c>
    </row>
    <row r="219" spans="1:32" ht="14.25" customHeight="1">
      <c r="A219" s="3" t="s">
        <v>344</v>
      </c>
      <c r="B219" s="30">
        <v>4</v>
      </c>
      <c r="C219" s="88" t="s">
        <v>30</v>
      </c>
      <c r="D219" s="88">
        <v>30</v>
      </c>
      <c r="E219" s="89">
        <f t="shared" si="0"/>
        <v>3.8351069989950144</v>
      </c>
      <c r="F219" s="89">
        <f t="shared" si="1"/>
        <v>115.05320996985043</v>
      </c>
      <c r="G219" s="20" t="s">
        <v>30</v>
      </c>
      <c r="H219" s="20">
        <v>0.15979612495812559</v>
      </c>
      <c r="I219" s="20">
        <v>0</v>
      </c>
      <c r="J219" s="20">
        <v>0</v>
      </c>
      <c r="K219" s="20">
        <v>0</v>
      </c>
      <c r="L219" s="20">
        <v>0</v>
      </c>
      <c r="M219" s="20">
        <v>0</v>
      </c>
      <c r="N219" s="20">
        <v>0</v>
      </c>
      <c r="O219" s="20">
        <v>0</v>
      </c>
      <c r="P219" s="20">
        <v>0</v>
      </c>
      <c r="Q219" s="20">
        <v>6.7950989860336056E-2</v>
      </c>
      <c r="R219" s="20">
        <v>0.21486628259056839</v>
      </c>
      <c r="S219" s="20">
        <v>0.34594169154251408</v>
      </c>
      <c r="T219" s="20">
        <v>0.44946968612086879</v>
      </c>
      <c r="U219" s="20">
        <v>0.51755676652146199</v>
      </c>
      <c r="V219" s="20">
        <v>0.53999595214233165</v>
      </c>
      <c r="W219" s="20">
        <v>0.53223238657148197</v>
      </c>
      <c r="X219" s="20">
        <v>0.48093549538160918</v>
      </c>
      <c r="Y219" s="20">
        <v>0.39001069592786269</v>
      </c>
      <c r="Z219" s="20">
        <v>0.24389168368398989</v>
      </c>
      <c r="AA219" s="20">
        <v>5.2255368651989598E-2</v>
      </c>
      <c r="AB219" s="20">
        <v>0</v>
      </c>
      <c r="AC219" s="20">
        <v>0</v>
      </c>
      <c r="AD219" s="20">
        <v>0</v>
      </c>
      <c r="AE219" s="20">
        <v>0</v>
      </c>
      <c r="AF219" s="20">
        <v>0</v>
      </c>
    </row>
    <row r="220" spans="1:32" ht="14.25" customHeight="1">
      <c r="A220" s="3" t="s">
        <v>344</v>
      </c>
      <c r="B220" s="30">
        <v>5</v>
      </c>
      <c r="C220" s="88" t="s">
        <v>31</v>
      </c>
      <c r="D220" s="88">
        <v>31</v>
      </c>
      <c r="E220" s="89">
        <f t="shared" si="0"/>
        <v>2.8025883460050478</v>
      </c>
      <c r="F220" s="89">
        <f t="shared" si="1"/>
        <v>86.880238726156477</v>
      </c>
      <c r="G220" s="20" t="s">
        <v>31</v>
      </c>
      <c r="H220" s="20">
        <v>0.116774514416877</v>
      </c>
      <c r="I220" s="20">
        <v>0</v>
      </c>
      <c r="J220" s="20">
        <v>0</v>
      </c>
      <c r="K220" s="20">
        <v>0</v>
      </c>
      <c r="L220" s="20">
        <v>0</v>
      </c>
      <c r="M220" s="20">
        <v>0</v>
      </c>
      <c r="N220" s="20">
        <v>0</v>
      </c>
      <c r="O220" s="20">
        <v>0</v>
      </c>
      <c r="P220" s="20">
        <v>0</v>
      </c>
      <c r="Q220" s="20">
        <v>3.3774490555696597E-2</v>
      </c>
      <c r="R220" s="20">
        <v>0.1478071588008075</v>
      </c>
      <c r="S220" s="20">
        <v>0.25494546482009478</v>
      </c>
      <c r="T220" s="20">
        <v>0.33671170328976779</v>
      </c>
      <c r="U220" s="20">
        <v>0.40008161057826352</v>
      </c>
      <c r="V220" s="20">
        <v>0.4216879322197557</v>
      </c>
      <c r="W220" s="20">
        <v>0.39966251843138872</v>
      </c>
      <c r="X220" s="20">
        <v>0.35527426746776108</v>
      </c>
      <c r="Y220" s="20">
        <v>0.26856201639337179</v>
      </c>
      <c r="Z220" s="20">
        <v>0.18408118344814031</v>
      </c>
      <c r="AA220" s="20">
        <v>0</v>
      </c>
      <c r="AB220" s="20">
        <v>0</v>
      </c>
      <c r="AC220" s="20">
        <v>0</v>
      </c>
      <c r="AD220" s="20">
        <v>0</v>
      </c>
      <c r="AE220" s="20">
        <v>0</v>
      </c>
      <c r="AF220" s="20">
        <v>0</v>
      </c>
    </row>
    <row r="221" spans="1:32" ht="14.25" customHeight="1">
      <c r="A221" s="3" t="s">
        <v>344</v>
      </c>
      <c r="B221" s="30">
        <v>6</v>
      </c>
      <c r="C221" s="90" t="s">
        <v>32</v>
      </c>
      <c r="D221" s="90">
        <v>30</v>
      </c>
      <c r="E221" s="91">
        <f t="shared" si="0"/>
        <v>2.4819857870220976</v>
      </c>
      <c r="F221" s="91">
        <f t="shared" si="1"/>
        <v>74.459573610662929</v>
      </c>
      <c r="G221" s="20" t="s">
        <v>32</v>
      </c>
      <c r="H221" s="20">
        <v>0.10341607445925401</v>
      </c>
      <c r="I221" s="20">
        <v>0</v>
      </c>
      <c r="J221" s="20">
        <v>0</v>
      </c>
      <c r="K221" s="20">
        <v>0</v>
      </c>
      <c r="L221" s="20">
        <v>0</v>
      </c>
      <c r="M221" s="20">
        <v>0</v>
      </c>
      <c r="N221" s="20">
        <v>0</v>
      </c>
      <c r="O221" s="20">
        <v>0</v>
      </c>
      <c r="P221" s="20">
        <v>0</v>
      </c>
      <c r="Q221" s="20">
        <v>6.8881687474554977E-3</v>
      </c>
      <c r="R221" s="20">
        <v>0.1220727113712561</v>
      </c>
      <c r="S221" s="20">
        <v>0.22467500321357381</v>
      </c>
      <c r="T221" s="20">
        <v>0.30016905110430903</v>
      </c>
      <c r="U221" s="20">
        <v>0.34659743878393923</v>
      </c>
      <c r="V221" s="20">
        <v>0.37863606565368058</v>
      </c>
      <c r="W221" s="20">
        <v>0.36491070964050798</v>
      </c>
      <c r="X221" s="20">
        <v>0.32900287069377582</v>
      </c>
      <c r="Y221" s="20">
        <v>0.25397994045550909</v>
      </c>
      <c r="Z221" s="20">
        <v>0.15505382735809031</v>
      </c>
      <c r="AA221" s="20">
        <v>0</v>
      </c>
      <c r="AB221" s="20">
        <v>0</v>
      </c>
      <c r="AC221" s="20">
        <v>0</v>
      </c>
      <c r="AD221" s="20">
        <v>0</v>
      </c>
      <c r="AE221" s="20">
        <v>0</v>
      </c>
      <c r="AF221" s="20">
        <v>0</v>
      </c>
    </row>
    <row r="222" spans="1:32" ht="14.25" customHeight="1">
      <c r="A222" s="3" t="s">
        <v>344</v>
      </c>
      <c r="B222" s="30">
        <v>7</v>
      </c>
      <c r="C222" s="90" t="s">
        <v>33</v>
      </c>
      <c r="D222" s="90">
        <v>31</v>
      </c>
      <c r="E222" s="91">
        <f t="shared" si="0"/>
        <v>2.5663568014575859</v>
      </c>
      <c r="F222" s="91">
        <f t="shared" si="1"/>
        <v>79.557060845185163</v>
      </c>
      <c r="G222" s="20" t="s">
        <v>33</v>
      </c>
      <c r="H222" s="20">
        <v>0.10693153339406609</v>
      </c>
      <c r="I222" s="20">
        <v>0</v>
      </c>
      <c r="J222" s="20">
        <v>0</v>
      </c>
      <c r="K222" s="20">
        <v>0</v>
      </c>
      <c r="L222" s="20">
        <v>0</v>
      </c>
      <c r="M222" s="20">
        <v>0</v>
      </c>
      <c r="N222" s="20">
        <v>0</v>
      </c>
      <c r="O222" s="20">
        <v>0</v>
      </c>
      <c r="P222" s="20">
        <v>0</v>
      </c>
      <c r="Q222" s="20">
        <v>8.4738497175881871E-3</v>
      </c>
      <c r="R222" s="20">
        <v>0.12538864053636201</v>
      </c>
      <c r="S222" s="20">
        <v>0.22877642349051749</v>
      </c>
      <c r="T222" s="20">
        <v>0.30855658072462028</v>
      </c>
      <c r="U222" s="20">
        <v>0.36051738449212373</v>
      </c>
      <c r="V222" s="20">
        <v>0.37594984876807352</v>
      </c>
      <c r="W222" s="20">
        <v>0.36824379993605022</v>
      </c>
      <c r="X222" s="20">
        <v>0.33059039201118318</v>
      </c>
      <c r="Y222" s="20">
        <v>0.25812625423628638</v>
      </c>
      <c r="Z222" s="20">
        <v>0.20173362754478091</v>
      </c>
      <c r="AA222" s="20">
        <v>0</v>
      </c>
      <c r="AB222" s="20">
        <v>0</v>
      </c>
      <c r="AC222" s="20">
        <v>0</v>
      </c>
      <c r="AD222" s="20">
        <v>0</v>
      </c>
      <c r="AE222" s="20">
        <v>0</v>
      </c>
      <c r="AF222" s="20">
        <v>0</v>
      </c>
    </row>
    <row r="223" spans="1:32" ht="14.25" customHeight="1">
      <c r="A223" s="3" t="s">
        <v>344</v>
      </c>
      <c r="B223" s="30">
        <v>8</v>
      </c>
      <c r="C223" s="90" t="s">
        <v>34</v>
      </c>
      <c r="D223" s="90">
        <v>31</v>
      </c>
      <c r="E223" s="91">
        <f t="shared" si="0"/>
        <v>2.9353937048574852</v>
      </c>
      <c r="F223" s="91">
        <f t="shared" si="1"/>
        <v>90.997204850582037</v>
      </c>
      <c r="G223" s="20" t="s">
        <v>34</v>
      </c>
      <c r="H223" s="20">
        <v>0.12230807103572849</v>
      </c>
      <c r="I223" s="20">
        <v>0</v>
      </c>
      <c r="J223" s="20">
        <v>0</v>
      </c>
      <c r="K223" s="20">
        <v>0</v>
      </c>
      <c r="L223" s="20">
        <v>0</v>
      </c>
      <c r="M223" s="20">
        <v>0</v>
      </c>
      <c r="N223" s="20">
        <v>0</v>
      </c>
      <c r="O223" s="20">
        <v>0</v>
      </c>
      <c r="P223" s="20">
        <v>0</v>
      </c>
      <c r="Q223" s="20">
        <v>4.1129746751640023E-2</v>
      </c>
      <c r="R223" s="20">
        <v>0.16320530024847749</v>
      </c>
      <c r="S223" s="20">
        <v>0.26885396424036301</v>
      </c>
      <c r="T223" s="20">
        <v>0.35781581790887768</v>
      </c>
      <c r="U223" s="20">
        <v>0.39971582169860942</v>
      </c>
      <c r="V223" s="20">
        <v>0.42422063001101651</v>
      </c>
      <c r="W223" s="20">
        <v>0.41168135129603561</v>
      </c>
      <c r="X223" s="20">
        <v>0.37292760932198737</v>
      </c>
      <c r="Y223" s="20">
        <v>0.28984343838437282</v>
      </c>
      <c r="Z223" s="20">
        <v>0.18625173445844051</v>
      </c>
      <c r="AA223" s="20">
        <v>1.974829053766497E-2</v>
      </c>
      <c r="AB223" s="20">
        <v>0</v>
      </c>
      <c r="AC223" s="20">
        <v>0</v>
      </c>
      <c r="AD223" s="20">
        <v>0</v>
      </c>
      <c r="AE223" s="20">
        <v>0</v>
      </c>
      <c r="AF223" s="20">
        <v>0</v>
      </c>
    </row>
    <row r="224" spans="1:32" ht="14.25" customHeight="1">
      <c r="A224" s="3" t="s">
        <v>344</v>
      </c>
      <c r="B224" s="30">
        <v>9</v>
      </c>
      <c r="C224" s="25" t="s">
        <v>35</v>
      </c>
      <c r="D224" s="25">
        <v>30</v>
      </c>
      <c r="E224" s="92">
        <f t="shared" si="0"/>
        <v>3.8426016637313101</v>
      </c>
      <c r="F224" s="92">
        <f t="shared" si="1"/>
        <v>115.27804991193931</v>
      </c>
      <c r="G224" s="20" t="s">
        <v>35</v>
      </c>
      <c r="H224" s="20">
        <v>0.1601084026554713</v>
      </c>
      <c r="I224" s="20">
        <v>0</v>
      </c>
      <c r="J224" s="20">
        <v>0</v>
      </c>
      <c r="K224" s="20">
        <v>0</v>
      </c>
      <c r="L224" s="20">
        <v>0</v>
      </c>
      <c r="M224" s="20">
        <v>0</v>
      </c>
      <c r="N224" s="20">
        <v>0</v>
      </c>
      <c r="O224" s="20">
        <v>0</v>
      </c>
      <c r="P224" s="20">
        <v>4.1920909395654392E-3</v>
      </c>
      <c r="Q224" s="20">
        <v>9.3956432746996998E-2</v>
      </c>
      <c r="R224" s="20">
        <v>0.24285397075050499</v>
      </c>
      <c r="S224" s="20">
        <v>0.36793590218443839</v>
      </c>
      <c r="T224" s="20">
        <v>0.45885381574133399</v>
      </c>
      <c r="U224" s="20">
        <v>0.50873475020688919</v>
      </c>
      <c r="V224" s="20">
        <v>0.53373300167907678</v>
      </c>
      <c r="W224" s="20">
        <v>0.51144656101365293</v>
      </c>
      <c r="X224" s="20">
        <v>0.45161809422117838</v>
      </c>
      <c r="Y224" s="20">
        <v>0.35918975812918968</v>
      </c>
      <c r="Z224" s="20">
        <v>0.21867124318965339</v>
      </c>
      <c r="AA224" s="20">
        <v>9.141604292882996E-2</v>
      </c>
      <c r="AB224" s="20">
        <v>0</v>
      </c>
      <c r="AC224" s="20">
        <v>0</v>
      </c>
      <c r="AD224" s="20">
        <v>0</v>
      </c>
      <c r="AE224" s="20">
        <v>0</v>
      </c>
      <c r="AF224" s="20">
        <v>0</v>
      </c>
    </row>
    <row r="225" spans="1:32" ht="14.25" customHeight="1">
      <c r="A225" s="3" t="s">
        <v>344</v>
      </c>
      <c r="B225" s="30">
        <v>10</v>
      </c>
      <c r="C225" s="25" t="s">
        <v>36</v>
      </c>
      <c r="D225" s="25">
        <v>31</v>
      </c>
      <c r="E225" s="92">
        <f t="shared" si="0"/>
        <v>4.5270595765881554</v>
      </c>
      <c r="F225" s="92">
        <f t="shared" si="1"/>
        <v>140.33884687423281</v>
      </c>
      <c r="G225" s="20" t="s">
        <v>36</v>
      </c>
      <c r="H225" s="20">
        <v>0.1886274823578398</v>
      </c>
      <c r="I225" s="20">
        <v>0</v>
      </c>
      <c r="J225" s="20">
        <v>0</v>
      </c>
      <c r="K225" s="20">
        <v>0</v>
      </c>
      <c r="L225" s="20">
        <v>0</v>
      </c>
      <c r="M225" s="20">
        <v>0</v>
      </c>
      <c r="N225" s="20">
        <v>0</v>
      </c>
      <c r="O225" s="20">
        <v>9.5517621075230999E-5</v>
      </c>
      <c r="P225" s="20">
        <v>2.7912728191681929E-2</v>
      </c>
      <c r="Q225" s="20">
        <v>0.15717248891954161</v>
      </c>
      <c r="R225" s="20">
        <v>0.31828455900566399</v>
      </c>
      <c r="S225" s="20">
        <v>0.44548398733548239</v>
      </c>
      <c r="T225" s="20">
        <v>0.53499820654772268</v>
      </c>
      <c r="U225" s="20">
        <v>0.5937840826830153</v>
      </c>
      <c r="V225" s="20">
        <v>0.60464536180638284</v>
      </c>
      <c r="W225" s="20">
        <v>0.57173873207260517</v>
      </c>
      <c r="X225" s="20">
        <v>0.504430250965611</v>
      </c>
      <c r="Y225" s="20">
        <v>0.4028597582582546</v>
      </c>
      <c r="Z225" s="20">
        <v>0.25291585066696798</v>
      </c>
      <c r="AA225" s="20">
        <v>0.11273805251415089</v>
      </c>
      <c r="AB225" s="20">
        <v>0</v>
      </c>
      <c r="AC225" s="20">
        <v>0</v>
      </c>
      <c r="AD225" s="20">
        <v>0</v>
      </c>
      <c r="AE225" s="20">
        <v>0</v>
      </c>
      <c r="AF225" s="20">
        <v>0</v>
      </c>
    </row>
    <row r="226" spans="1:32" ht="14.25" customHeight="1">
      <c r="A226" s="3" t="s">
        <v>344</v>
      </c>
      <c r="B226" s="30">
        <v>11</v>
      </c>
      <c r="C226" s="25" t="s">
        <v>37</v>
      </c>
      <c r="D226" s="25">
        <v>30</v>
      </c>
      <c r="E226" s="92">
        <f t="shared" si="0"/>
        <v>5.1937718966362478</v>
      </c>
      <c r="F226" s="92">
        <f t="shared" si="1"/>
        <v>155.81315689908743</v>
      </c>
      <c r="G226" s="20" t="s">
        <v>37</v>
      </c>
      <c r="H226" s="20">
        <v>0.2164071623598437</v>
      </c>
      <c r="I226" s="20">
        <v>0</v>
      </c>
      <c r="J226" s="20">
        <v>0</v>
      </c>
      <c r="K226" s="20">
        <v>0</v>
      </c>
      <c r="L226" s="20">
        <v>0</v>
      </c>
      <c r="M226" s="20">
        <v>0</v>
      </c>
      <c r="N226" s="20">
        <v>0</v>
      </c>
      <c r="O226" s="20">
        <v>6.9640573007145367E-3</v>
      </c>
      <c r="P226" s="20">
        <v>4.6208211951416923E-2</v>
      </c>
      <c r="Q226" s="20">
        <v>0.19859471257065159</v>
      </c>
      <c r="R226" s="20">
        <v>0.3669049208448818</v>
      </c>
      <c r="S226" s="20">
        <v>0.50206027988789204</v>
      </c>
      <c r="T226" s="20">
        <v>0.6057658235285418</v>
      </c>
      <c r="U226" s="20">
        <v>0.6654600963883408</v>
      </c>
      <c r="V226" s="20">
        <v>0.67444752670189312</v>
      </c>
      <c r="W226" s="20">
        <v>0.64485521423629022</v>
      </c>
      <c r="X226" s="20">
        <v>0.57676857877502108</v>
      </c>
      <c r="Y226" s="20">
        <v>0.46316159994011552</v>
      </c>
      <c r="Z226" s="20">
        <v>0.30658084206540259</v>
      </c>
      <c r="AA226" s="20">
        <v>0.1285912597916869</v>
      </c>
      <c r="AB226" s="20">
        <v>7.4087726533992601E-3</v>
      </c>
      <c r="AC226" s="20">
        <v>0</v>
      </c>
      <c r="AD226" s="20">
        <v>0</v>
      </c>
      <c r="AE226" s="20">
        <v>0</v>
      </c>
      <c r="AF226" s="20">
        <v>0</v>
      </c>
    </row>
    <row r="227" spans="1:32" ht="14.25" customHeight="1">
      <c r="A227" s="3" t="s">
        <v>344</v>
      </c>
      <c r="B227" s="30">
        <v>12</v>
      </c>
      <c r="C227" s="86" t="s">
        <v>38</v>
      </c>
      <c r="D227" s="86">
        <v>31</v>
      </c>
      <c r="E227" s="87">
        <f t="shared" si="0"/>
        <v>5.4514911064313365</v>
      </c>
      <c r="F227" s="87">
        <f t="shared" si="1"/>
        <v>168.99622429937142</v>
      </c>
      <c r="G227" s="20" t="s">
        <v>38</v>
      </c>
      <c r="H227" s="20">
        <v>0.22714546276797229</v>
      </c>
      <c r="I227" s="20">
        <v>0</v>
      </c>
      <c r="J227" s="20">
        <v>0</v>
      </c>
      <c r="K227" s="20">
        <v>0</v>
      </c>
      <c r="L227" s="20">
        <v>0</v>
      </c>
      <c r="M227" s="20">
        <v>0</v>
      </c>
      <c r="N227" s="20">
        <v>0</v>
      </c>
      <c r="O227" s="20">
        <v>8.8363013704318601E-3</v>
      </c>
      <c r="P227" s="20">
        <v>4.0437041316514669E-2</v>
      </c>
      <c r="Q227" s="20">
        <v>0.18041363922752529</v>
      </c>
      <c r="R227" s="20">
        <v>0.35827793136715741</v>
      </c>
      <c r="S227" s="20">
        <v>0.51173176595306891</v>
      </c>
      <c r="T227" s="20">
        <v>0.62115025904236731</v>
      </c>
      <c r="U227" s="20">
        <v>0.68501972809190592</v>
      </c>
      <c r="V227" s="20">
        <v>0.69892433316794744</v>
      </c>
      <c r="W227" s="20">
        <v>0.67593945080072892</v>
      </c>
      <c r="X227" s="20">
        <v>0.61021757855716297</v>
      </c>
      <c r="Y227" s="20">
        <v>0.50581612786366859</v>
      </c>
      <c r="Z227" s="20">
        <v>0.35586430218147752</v>
      </c>
      <c r="AA227" s="20">
        <v>0.17447437409813699</v>
      </c>
      <c r="AB227" s="20">
        <v>2.4388273393242978E-2</v>
      </c>
      <c r="AC227" s="20">
        <v>0</v>
      </c>
      <c r="AD227" s="20">
        <v>0</v>
      </c>
      <c r="AE227" s="20">
        <v>0</v>
      </c>
      <c r="AF227" s="20">
        <v>0</v>
      </c>
    </row>
    <row r="228" spans="1:32" ht="14.25" customHeight="1">
      <c r="A228" s="3" t="s">
        <v>345</v>
      </c>
      <c r="B228" s="30" t="s">
        <v>380</v>
      </c>
      <c r="C228" s="3" t="s">
        <v>381</v>
      </c>
      <c r="D228" s="3">
        <v>365</v>
      </c>
      <c r="E228" s="38">
        <f t="shared" si="0"/>
        <v>4.3385465435940622</v>
      </c>
      <c r="F228" s="38">
        <f t="shared" si="1"/>
        <v>1583.5694884118327</v>
      </c>
      <c r="G228" s="20" t="s">
        <v>381</v>
      </c>
      <c r="H228" s="20">
        <v>0.18077277264975261</v>
      </c>
      <c r="I228" s="20">
        <v>0</v>
      </c>
      <c r="J228" s="20">
        <v>0</v>
      </c>
      <c r="K228" s="20">
        <v>0</v>
      </c>
      <c r="L228" s="20">
        <v>0</v>
      </c>
      <c r="M228" s="20">
        <v>0</v>
      </c>
      <c r="N228" s="20">
        <v>0</v>
      </c>
      <c r="O228" s="20">
        <v>1.380073745561407E-3</v>
      </c>
      <c r="P228" s="20">
        <v>2.5529827483563659E-2</v>
      </c>
      <c r="Q228" s="20">
        <v>0.1483953776092064</v>
      </c>
      <c r="R228" s="20">
        <v>0.32156394343524991</v>
      </c>
      <c r="S228" s="20">
        <v>0.45107660004460581</v>
      </c>
      <c r="T228" s="20">
        <v>0.53983675108995732</v>
      </c>
      <c r="U228" s="20">
        <v>0.58150913795163706</v>
      </c>
      <c r="V228" s="20">
        <v>0.58819487730483466</v>
      </c>
      <c r="W228" s="20">
        <v>0.55398268871436007</v>
      </c>
      <c r="X228" s="20">
        <v>0.48401805996216279</v>
      </c>
      <c r="Y228" s="20">
        <v>0.37292143652869919</v>
      </c>
      <c r="Z228" s="20">
        <v>0.2100896602151327</v>
      </c>
      <c r="AA228" s="20">
        <v>5.5750981088573327E-2</v>
      </c>
      <c r="AB228" s="20">
        <v>4.2971284205179164E-3</v>
      </c>
      <c r="AC228" s="20">
        <v>0</v>
      </c>
      <c r="AD228" s="20">
        <v>0</v>
      </c>
      <c r="AE228" s="20">
        <v>0</v>
      </c>
      <c r="AF228" s="20">
        <v>0</v>
      </c>
    </row>
    <row r="229" spans="1:32" ht="14.25" customHeight="1">
      <c r="A229" s="3" t="s">
        <v>345</v>
      </c>
      <c r="B229" s="30">
        <v>1</v>
      </c>
      <c r="C229" s="86" t="s">
        <v>27</v>
      </c>
      <c r="D229" s="86">
        <v>31</v>
      </c>
      <c r="E229" s="87">
        <f t="shared" si="0"/>
        <v>5.5940139700074116</v>
      </c>
      <c r="F229" s="87">
        <f t="shared" si="1"/>
        <v>173.41443307022976</v>
      </c>
      <c r="G229" s="20" t="s">
        <v>27</v>
      </c>
      <c r="H229" s="20">
        <v>0.23308391541697551</v>
      </c>
      <c r="I229" s="20">
        <v>0</v>
      </c>
      <c r="J229" s="20">
        <v>0</v>
      </c>
      <c r="K229" s="20">
        <v>0</v>
      </c>
      <c r="L229" s="20">
        <v>0</v>
      </c>
      <c r="M229" s="20">
        <v>0</v>
      </c>
      <c r="N229" s="20">
        <v>0</v>
      </c>
      <c r="O229" s="20">
        <v>9.7113790498566546E-4</v>
      </c>
      <c r="P229" s="20">
        <v>4.121264966615247E-2</v>
      </c>
      <c r="Q229" s="20">
        <v>0.21908860864619931</v>
      </c>
      <c r="R229" s="20">
        <v>0.40617572890466619</v>
      </c>
      <c r="S229" s="20">
        <v>0.5481606180171178</v>
      </c>
      <c r="T229" s="20">
        <v>0.6450069268467753</v>
      </c>
      <c r="U229" s="20">
        <v>0.70100002297914699</v>
      </c>
      <c r="V229" s="20">
        <v>0.71782106258886991</v>
      </c>
      <c r="W229" s="20">
        <v>0.69452971853944501</v>
      </c>
      <c r="X229" s="20">
        <v>0.618897324503354</v>
      </c>
      <c r="Y229" s="20">
        <v>0.50057843491061815</v>
      </c>
      <c r="Z229" s="20">
        <v>0.3363171469289627</v>
      </c>
      <c r="AA229" s="20">
        <v>0.14660056755154449</v>
      </c>
      <c r="AB229" s="20">
        <v>1.765402201957391E-2</v>
      </c>
      <c r="AC229" s="20">
        <v>0</v>
      </c>
      <c r="AD229" s="20">
        <v>0</v>
      </c>
      <c r="AE229" s="20">
        <v>0</v>
      </c>
      <c r="AF229" s="20">
        <v>0</v>
      </c>
    </row>
    <row r="230" spans="1:32" ht="14.25" customHeight="1">
      <c r="A230" s="3" t="s">
        <v>345</v>
      </c>
      <c r="B230" s="30">
        <v>2</v>
      </c>
      <c r="C230" s="86" t="s">
        <v>28</v>
      </c>
      <c r="D230" s="86">
        <v>28</v>
      </c>
      <c r="E230" s="87">
        <f t="shared" si="0"/>
        <v>5.5163275758003847</v>
      </c>
      <c r="F230" s="87">
        <f t="shared" si="1"/>
        <v>154.45717212241078</v>
      </c>
      <c r="G230" s="20" t="s">
        <v>28</v>
      </c>
      <c r="H230" s="20">
        <v>0.22984698232501599</v>
      </c>
      <c r="I230" s="20">
        <v>0</v>
      </c>
      <c r="J230" s="20">
        <v>0</v>
      </c>
      <c r="K230" s="20">
        <v>0</v>
      </c>
      <c r="L230" s="20">
        <v>0</v>
      </c>
      <c r="M230" s="20">
        <v>0</v>
      </c>
      <c r="N230" s="20">
        <v>0</v>
      </c>
      <c r="O230" s="20">
        <v>0</v>
      </c>
      <c r="P230" s="20">
        <v>2.039822196750346E-2</v>
      </c>
      <c r="Q230" s="20">
        <v>0.18842607972721839</v>
      </c>
      <c r="R230" s="20">
        <v>0.38422773707607072</v>
      </c>
      <c r="S230" s="20">
        <v>0.53576358501200938</v>
      </c>
      <c r="T230" s="20">
        <v>0.64050773292073371</v>
      </c>
      <c r="U230" s="20">
        <v>0.70059380773942959</v>
      </c>
      <c r="V230" s="20">
        <v>0.72223150332677033</v>
      </c>
      <c r="W230" s="20">
        <v>0.70138201079962048</v>
      </c>
      <c r="X230" s="20">
        <v>0.62506930650225678</v>
      </c>
      <c r="Y230" s="20">
        <v>0.50493007145054636</v>
      </c>
      <c r="Z230" s="20">
        <v>0.33769453499498031</v>
      </c>
      <c r="AA230" s="20">
        <v>0.14348679230798209</v>
      </c>
      <c r="AB230" s="20">
        <v>1.161619197526219E-2</v>
      </c>
      <c r="AC230" s="20">
        <v>0</v>
      </c>
      <c r="AD230" s="20">
        <v>0</v>
      </c>
      <c r="AE230" s="20">
        <v>0</v>
      </c>
      <c r="AF230" s="20">
        <v>0</v>
      </c>
    </row>
    <row r="231" spans="1:32" ht="14.25" customHeight="1">
      <c r="A231" s="3" t="s">
        <v>345</v>
      </c>
      <c r="B231" s="30">
        <v>3</v>
      </c>
      <c r="C231" s="88" t="s">
        <v>29</v>
      </c>
      <c r="D231" s="88">
        <v>31</v>
      </c>
      <c r="E231" s="89">
        <f t="shared" si="0"/>
        <v>5.0406634847361866</v>
      </c>
      <c r="F231" s="89">
        <f t="shared" si="1"/>
        <v>156.26056802682177</v>
      </c>
      <c r="G231" s="20" t="s">
        <v>29</v>
      </c>
      <c r="H231" s="20">
        <v>0.2100276451973411</v>
      </c>
      <c r="I231" s="20">
        <v>0</v>
      </c>
      <c r="J231" s="20">
        <v>0</v>
      </c>
      <c r="K231" s="20">
        <v>0</v>
      </c>
      <c r="L231" s="20">
        <v>0</v>
      </c>
      <c r="M231" s="20">
        <v>0</v>
      </c>
      <c r="N231" s="20">
        <v>0</v>
      </c>
      <c r="O231" s="20">
        <v>0</v>
      </c>
      <c r="P231" s="20">
        <v>4.1907937840741736E-3</v>
      </c>
      <c r="Q231" s="20">
        <v>0.1681888926119442</v>
      </c>
      <c r="R231" s="20">
        <v>0.36168901513319901</v>
      </c>
      <c r="S231" s="20">
        <v>0.50960646741531579</v>
      </c>
      <c r="T231" s="20">
        <v>0.60971460869371696</v>
      </c>
      <c r="U231" s="20">
        <v>0.65369372560482741</v>
      </c>
      <c r="V231" s="20">
        <v>0.67181234489957831</v>
      </c>
      <c r="W231" s="20">
        <v>0.64522293494488103</v>
      </c>
      <c r="X231" s="20">
        <v>0.57594771054669636</v>
      </c>
      <c r="Y231" s="20">
        <v>0.45338315932825513</v>
      </c>
      <c r="Z231" s="20">
        <v>0.28652457478520732</v>
      </c>
      <c r="AA231" s="20">
        <v>0.1001663344346146</v>
      </c>
      <c r="AB231" s="20">
        <v>5.2292255387577889E-4</v>
      </c>
      <c r="AC231" s="20">
        <v>0</v>
      </c>
      <c r="AD231" s="20">
        <v>0</v>
      </c>
      <c r="AE231" s="20">
        <v>0</v>
      </c>
      <c r="AF231" s="20">
        <v>0</v>
      </c>
    </row>
    <row r="232" spans="1:32" ht="14.25" customHeight="1">
      <c r="A232" s="3" t="s">
        <v>345</v>
      </c>
      <c r="B232" s="30">
        <v>4</v>
      </c>
      <c r="C232" s="88" t="s">
        <v>30</v>
      </c>
      <c r="D232" s="88">
        <v>30</v>
      </c>
      <c r="E232" s="89">
        <f t="shared" si="0"/>
        <v>4.1544325385467884</v>
      </c>
      <c r="F232" s="89">
        <f t="shared" si="1"/>
        <v>124.63297615640366</v>
      </c>
      <c r="G232" s="20" t="s">
        <v>30</v>
      </c>
      <c r="H232" s="20">
        <v>0.17310135577278291</v>
      </c>
      <c r="I232" s="20">
        <v>0</v>
      </c>
      <c r="J232" s="20">
        <v>0</v>
      </c>
      <c r="K232" s="20">
        <v>0</v>
      </c>
      <c r="L232" s="20">
        <v>0</v>
      </c>
      <c r="M232" s="20">
        <v>0</v>
      </c>
      <c r="N232" s="20">
        <v>0</v>
      </c>
      <c r="O232" s="20">
        <v>0</v>
      </c>
      <c r="P232" s="20">
        <v>0</v>
      </c>
      <c r="Q232" s="20">
        <v>0.12938052427348379</v>
      </c>
      <c r="R232" s="20">
        <v>0.30700428332186008</v>
      </c>
      <c r="S232" s="20">
        <v>0.43943504477925921</v>
      </c>
      <c r="T232" s="20">
        <v>0.5329954634198919</v>
      </c>
      <c r="U232" s="20">
        <v>0.57162797074813743</v>
      </c>
      <c r="V232" s="20">
        <v>0.5825237011510167</v>
      </c>
      <c r="W232" s="20">
        <v>0.54659463316582291</v>
      </c>
      <c r="X232" s="20">
        <v>0.47510536608405918</v>
      </c>
      <c r="Y232" s="20">
        <v>0.35769044630030028</v>
      </c>
      <c r="Z232" s="20">
        <v>0.20231415592228619</v>
      </c>
      <c r="AA232" s="20">
        <v>9.7609493806709441E-3</v>
      </c>
      <c r="AB232" s="20">
        <v>0</v>
      </c>
      <c r="AC232" s="20">
        <v>0</v>
      </c>
      <c r="AD232" s="20">
        <v>0</v>
      </c>
      <c r="AE232" s="20">
        <v>0</v>
      </c>
      <c r="AF232" s="20">
        <v>0</v>
      </c>
    </row>
    <row r="233" spans="1:32" ht="14.25" customHeight="1">
      <c r="A233" s="3" t="s">
        <v>345</v>
      </c>
      <c r="B233" s="30">
        <v>5</v>
      </c>
      <c r="C233" s="88" t="s">
        <v>31</v>
      </c>
      <c r="D233" s="88">
        <v>31</v>
      </c>
      <c r="E233" s="89">
        <f t="shared" si="0"/>
        <v>3.1065120182090444</v>
      </c>
      <c r="F233" s="89">
        <f t="shared" si="1"/>
        <v>96.301872564480377</v>
      </c>
      <c r="G233" s="20" t="s">
        <v>31</v>
      </c>
      <c r="H233" s="20">
        <v>0.1294380007587102</v>
      </c>
      <c r="I233" s="20">
        <v>0</v>
      </c>
      <c r="J233" s="20">
        <v>0</v>
      </c>
      <c r="K233" s="20">
        <v>0</v>
      </c>
      <c r="L233" s="20">
        <v>0</v>
      </c>
      <c r="M233" s="20">
        <v>0</v>
      </c>
      <c r="N233" s="20">
        <v>0</v>
      </c>
      <c r="O233" s="20">
        <v>0</v>
      </c>
      <c r="P233" s="20">
        <v>0</v>
      </c>
      <c r="Q233" s="20">
        <v>6.3331695087247578E-2</v>
      </c>
      <c r="R233" s="20">
        <v>0.21874339883437111</v>
      </c>
      <c r="S233" s="20">
        <v>0.33730269734321722</v>
      </c>
      <c r="T233" s="20">
        <v>0.41532529950691682</v>
      </c>
      <c r="U233" s="20">
        <v>0.44908993356320209</v>
      </c>
      <c r="V233" s="20">
        <v>0.45760035113434028</v>
      </c>
      <c r="W233" s="20">
        <v>0.42492598049592412</v>
      </c>
      <c r="X233" s="20">
        <v>0.35999128258990831</v>
      </c>
      <c r="Y233" s="20">
        <v>0.2619094299788749</v>
      </c>
      <c r="Z233" s="20">
        <v>0.1182919496750419</v>
      </c>
      <c r="AA233" s="20">
        <v>0</v>
      </c>
      <c r="AB233" s="20">
        <v>0</v>
      </c>
      <c r="AC233" s="20">
        <v>0</v>
      </c>
      <c r="AD233" s="20">
        <v>0</v>
      </c>
      <c r="AE233" s="20">
        <v>0</v>
      </c>
      <c r="AF233" s="20">
        <v>0</v>
      </c>
    </row>
    <row r="234" spans="1:32" ht="14.25" customHeight="1">
      <c r="A234" s="3" t="s">
        <v>345</v>
      </c>
      <c r="B234" s="30">
        <v>6</v>
      </c>
      <c r="C234" s="90" t="s">
        <v>32</v>
      </c>
      <c r="D234" s="90">
        <v>30</v>
      </c>
      <c r="E234" s="91">
        <f t="shared" si="0"/>
        <v>2.6665946849790703</v>
      </c>
      <c r="F234" s="91">
        <f t="shared" si="1"/>
        <v>79.997840549372114</v>
      </c>
      <c r="G234" s="20" t="s">
        <v>32</v>
      </c>
      <c r="H234" s="20">
        <v>0.1111081118741279</v>
      </c>
      <c r="I234" s="20">
        <v>0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  <c r="O234" s="20">
        <v>0</v>
      </c>
      <c r="P234" s="20">
        <v>0</v>
      </c>
      <c r="Q234" s="20">
        <v>9.3849594720495869E-4</v>
      </c>
      <c r="R234" s="20">
        <v>0.18264547119346891</v>
      </c>
      <c r="S234" s="20">
        <v>0.29205525421374001</v>
      </c>
      <c r="T234" s="20">
        <v>0.3757511419220963</v>
      </c>
      <c r="U234" s="20">
        <v>0.41753577485513271</v>
      </c>
      <c r="V234" s="20">
        <v>0.42385927793384698</v>
      </c>
      <c r="W234" s="20">
        <v>0.38678173794066889</v>
      </c>
      <c r="X234" s="20">
        <v>0.33147017522178218</v>
      </c>
      <c r="Y234" s="20">
        <v>0.24219657400527761</v>
      </c>
      <c r="Z234" s="20">
        <v>1.336078174585123E-2</v>
      </c>
      <c r="AA234" s="20">
        <v>0</v>
      </c>
      <c r="AB234" s="20">
        <v>0</v>
      </c>
      <c r="AC234" s="20">
        <v>0</v>
      </c>
      <c r="AD234" s="20">
        <v>0</v>
      </c>
      <c r="AE234" s="20">
        <v>0</v>
      </c>
      <c r="AF234" s="20">
        <v>0</v>
      </c>
    </row>
    <row r="235" spans="1:32" ht="14.25" customHeight="1">
      <c r="A235" s="3" t="s">
        <v>345</v>
      </c>
      <c r="B235" s="30">
        <v>7</v>
      </c>
      <c r="C235" s="90" t="s">
        <v>33</v>
      </c>
      <c r="D235" s="90">
        <v>31</v>
      </c>
      <c r="E235" s="91">
        <f t="shared" si="0"/>
        <v>2.7909045593367048</v>
      </c>
      <c r="F235" s="91">
        <f t="shared" si="1"/>
        <v>86.518041339437843</v>
      </c>
      <c r="G235" s="20" t="s">
        <v>33</v>
      </c>
      <c r="H235" s="20">
        <v>0.1162876899723627</v>
      </c>
      <c r="I235" s="20">
        <v>0</v>
      </c>
      <c r="J235" s="20">
        <v>0</v>
      </c>
      <c r="K235" s="20">
        <v>0</v>
      </c>
      <c r="L235" s="20">
        <v>0</v>
      </c>
      <c r="M235" s="20">
        <v>0</v>
      </c>
      <c r="N235" s="20">
        <v>0</v>
      </c>
      <c r="O235" s="20">
        <v>0</v>
      </c>
      <c r="P235" s="20">
        <v>0</v>
      </c>
      <c r="Q235" s="20">
        <v>1.5316717498733269E-3</v>
      </c>
      <c r="R235" s="20">
        <v>0.17817247960919699</v>
      </c>
      <c r="S235" s="20">
        <v>0.2940863922633053</v>
      </c>
      <c r="T235" s="20">
        <v>0.37617232304341341</v>
      </c>
      <c r="U235" s="20">
        <v>0.41902892995605368</v>
      </c>
      <c r="V235" s="20">
        <v>0.4205048239210552</v>
      </c>
      <c r="W235" s="20">
        <v>0.39437245163534562</v>
      </c>
      <c r="X235" s="20">
        <v>0.34491532014629728</v>
      </c>
      <c r="Y235" s="20">
        <v>0.2503753557596321</v>
      </c>
      <c r="Z235" s="20">
        <v>0.11174481125253199</v>
      </c>
      <c r="AA235" s="20">
        <v>0</v>
      </c>
      <c r="AB235" s="20">
        <v>0</v>
      </c>
      <c r="AC235" s="20">
        <v>0</v>
      </c>
      <c r="AD235" s="20">
        <v>0</v>
      </c>
      <c r="AE235" s="20">
        <v>0</v>
      </c>
      <c r="AF235" s="20">
        <v>0</v>
      </c>
    </row>
    <row r="236" spans="1:32" ht="14.25" customHeight="1">
      <c r="A236" s="3" t="s">
        <v>345</v>
      </c>
      <c r="B236" s="30">
        <v>8</v>
      </c>
      <c r="C236" s="90" t="s">
        <v>34</v>
      </c>
      <c r="D236" s="90">
        <v>31</v>
      </c>
      <c r="E236" s="91">
        <f t="shared" si="0"/>
        <v>3.3149339395191295</v>
      </c>
      <c r="F236" s="91">
        <f t="shared" si="1"/>
        <v>102.76295212509301</v>
      </c>
      <c r="G236" s="20" t="s">
        <v>34</v>
      </c>
      <c r="H236" s="20">
        <v>0.13812224747996371</v>
      </c>
      <c r="I236" s="20">
        <v>0</v>
      </c>
      <c r="J236" s="20">
        <v>0</v>
      </c>
      <c r="K236" s="20">
        <v>0</v>
      </c>
      <c r="L236" s="20">
        <v>0</v>
      </c>
      <c r="M236" s="20">
        <v>0</v>
      </c>
      <c r="N236" s="20">
        <v>0</v>
      </c>
      <c r="O236" s="20">
        <v>0</v>
      </c>
      <c r="P236" s="20">
        <v>0</v>
      </c>
      <c r="Q236" s="20">
        <v>8.1931480545387528E-2</v>
      </c>
      <c r="R236" s="20">
        <v>0.22451107252196181</v>
      </c>
      <c r="S236" s="20">
        <v>0.34623591510126311</v>
      </c>
      <c r="T236" s="20">
        <v>0.4369777676953891</v>
      </c>
      <c r="U236" s="20">
        <v>0.46776540145884088</v>
      </c>
      <c r="V236" s="20">
        <v>0.47398153873561932</v>
      </c>
      <c r="W236" s="20">
        <v>0.43832895364144597</v>
      </c>
      <c r="X236" s="20">
        <v>0.38338042931821081</v>
      </c>
      <c r="Y236" s="20">
        <v>0.29329602204717031</v>
      </c>
      <c r="Z236" s="20">
        <v>0.16603635116932999</v>
      </c>
      <c r="AA236" s="20">
        <v>2.4890072845111339E-3</v>
      </c>
      <c r="AB236" s="20">
        <v>0</v>
      </c>
      <c r="AC236" s="20">
        <v>0</v>
      </c>
      <c r="AD236" s="20">
        <v>0</v>
      </c>
      <c r="AE236" s="20">
        <v>0</v>
      </c>
      <c r="AF236" s="20">
        <v>0</v>
      </c>
    </row>
    <row r="237" spans="1:32" ht="14.25" customHeight="1">
      <c r="A237" s="3" t="s">
        <v>345</v>
      </c>
      <c r="B237" s="30">
        <v>9</v>
      </c>
      <c r="C237" s="25" t="s">
        <v>35</v>
      </c>
      <c r="D237" s="25">
        <v>30</v>
      </c>
      <c r="E237" s="92">
        <f t="shared" si="0"/>
        <v>4.0975238049353457</v>
      </c>
      <c r="F237" s="92">
        <f t="shared" si="1"/>
        <v>122.92571414806037</v>
      </c>
      <c r="G237" s="20" t="s">
        <v>35</v>
      </c>
      <c r="H237" s="20">
        <v>0.17073015853897269</v>
      </c>
      <c r="I237" s="20">
        <v>0</v>
      </c>
      <c r="J237" s="20">
        <v>0</v>
      </c>
      <c r="K237" s="20">
        <v>0</v>
      </c>
      <c r="L237" s="20">
        <v>0</v>
      </c>
      <c r="M237" s="20">
        <v>0</v>
      </c>
      <c r="N237" s="20">
        <v>0</v>
      </c>
      <c r="O237" s="20">
        <v>0</v>
      </c>
      <c r="P237" s="20">
        <v>1.048831768423965E-2</v>
      </c>
      <c r="Q237" s="20">
        <v>0.15777162568984959</v>
      </c>
      <c r="R237" s="20">
        <v>0.31793533210684632</v>
      </c>
      <c r="S237" s="20">
        <v>0.44387833301257629</v>
      </c>
      <c r="T237" s="20">
        <v>0.52362599908450369</v>
      </c>
      <c r="U237" s="20">
        <v>0.55470549295511529</v>
      </c>
      <c r="V237" s="20">
        <v>0.56151462461393964</v>
      </c>
      <c r="W237" s="20">
        <v>0.5173329962201435</v>
      </c>
      <c r="X237" s="20">
        <v>0.44786652303702601</v>
      </c>
      <c r="Y237" s="20">
        <v>0.34467011937220732</v>
      </c>
      <c r="Z237" s="20">
        <v>0.19012141273192409</v>
      </c>
      <c r="AA237" s="20">
        <v>2.7613028426974259E-2</v>
      </c>
      <c r="AB237" s="20">
        <v>0</v>
      </c>
      <c r="AC237" s="20">
        <v>0</v>
      </c>
      <c r="AD237" s="20">
        <v>0</v>
      </c>
      <c r="AE237" s="20">
        <v>0</v>
      </c>
      <c r="AF237" s="20">
        <v>0</v>
      </c>
    </row>
    <row r="238" spans="1:32" ht="14.25" customHeight="1">
      <c r="A238" s="3" t="s">
        <v>345</v>
      </c>
      <c r="B238" s="30">
        <v>10</v>
      </c>
      <c r="C238" s="25" t="s">
        <v>36</v>
      </c>
      <c r="D238" s="25">
        <v>31</v>
      </c>
      <c r="E238" s="92">
        <f t="shared" si="0"/>
        <v>4.7699736040690492</v>
      </c>
      <c r="F238" s="92">
        <f t="shared" si="1"/>
        <v>147.86918172614054</v>
      </c>
      <c r="G238" s="20" t="s">
        <v>36</v>
      </c>
      <c r="H238" s="20">
        <v>0.19874890016954369</v>
      </c>
      <c r="I238" s="20">
        <v>0</v>
      </c>
      <c r="J238" s="20">
        <v>0</v>
      </c>
      <c r="K238" s="20">
        <v>0</v>
      </c>
      <c r="L238" s="20">
        <v>0</v>
      </c>
      <c r="M238" s="20">
        <v>0</v>
      </c>
      <c r="N238" s="20">
        <v>0</v>
      </c>
      <c r="O238" s="20">
        <v>6.8386590786758157E-5</v>
      </c>
      <c r="P238" s="20">
        <v>6.1082401374214057E-2</v>
      </c>
      <c r="Q238" s="20">
        <v>0.22690306372720859</v>
      </c>
      <c r="R238" s="20">
        <v>0.38687611178100761</v>
      </c>
      <c r="S238" s="20">
        <v>0.51177557454408906</v>
      </c>
      <c r="T238" s="20">
        <v>0.59705165670446625</v>
      </c>
      <c r="U238" s="20">
        <v>0.63825051432185098</v>
      </c>
      <c r="V238" s="20">
        <v>0.62446165712970847</v>
      </c>
      <c r="W238" s="20">
        <v>0.58005952870849598</v>
      </c>
      <c r="X238" s="20">
        <v>0.5001408456960651</v>
      </c>
      <c r="Y238" s="20">
        <v>0.37557668055260429</v>
      </c>
      <c r="Z238" s="20">
        <v>0.211317109593328</v>
      </c>
      <c r="AA238" s="20">
        <v>5.6410073345223299E-2</v>
      </c>
      <c r="AB238" s="20">
        <v>0</v>
      </c>
      <c r="AC238" s="20">
        <v>0</v>
      </c>
      <c r="AD238" s="20">
        <v>0</v>
      </c>
      <c r="AE238" s="20">
        <v>0</v>
      </c>
      <c r="AF238" s="20">
        <v>0</v>
      </c>
    </row>
    <row r="239" spans="1:32" ht="14.25" customHeight="1">
      <c r="A239" s="3" t="s">
        <v>345</v>
      </c>
      <c r="B239" s="30">
        <v>11</v>
      </c>
      <c r="C239" s="25" t="s">
        <v>37</v>
      </c>
      <c r="D239" s="25">
        <v>30</v>
      </c>
      <c r="E239" s="92">
        <f t="shared" si="0"/>
        <v>5.3832590376185703</v>
      </c>
      <c r="F239" s="92">
        <f t="shared" si="1"/>
        <v>161.4977711285571</v>
      </c>
      <c r="G239" s="20" t="s">
        <v>37</v>
      </c>
      <c r="H239" s="20">
        <v>0.22430245990077369</v>
      </c>
      <c r="I239" s="20">
        <v>0</v>
      </c>
      <c r="J239" s="20">
        <v>0</v>
      </c>
      <c r="K239" s="20">
        <v>0</v>
      </c>
      <c r="L239" s="20">
        <v>0</v>
      </c>
      <c r="M239" s="20">
        <v>0</v>
      </c>
      <c r="N239" s="20">
        <v>0</v>
      </c>
      <c r="O239" s="20">
        <v>6.8225085344260968E-3</v>
      </c>
      <c r="P239" s="20">
        <v>9.2327314064254734E-2</v>
      </c>
      <c r="Q239" s="20">
        <v>0.277064780730371</v>
      </c>
      <c r="R239" s="20">
        <v>0.44677839455932289</v>
      </c>
      <c r="S239" s="20">
        <v>0.57508204953206443</v>
      </c>
      <c r="T239" s="20">
        <v>0.65880192731076037</v>
      </c>
      <c r="U239" s="20">
        <v>0.6932513617518018</v>
      </c>
      <c r="V239" s="20">
        <v>0.68803477525910439</v>
      </c>
      <c r="W239" s="20">
        <v>0.64136857505312861</v>
      </c>
      <c r="X239" s="20">
        <v>0.55377842479903117</v>
      </c>
      <c r="Y239" s="20">
        <v>0.42355490157527731</v>
      </c>
      <c r="Z239" s="20">
        <v>0.2482449128509587</v>
      </c>
      <c r="AA239" s="20">
        <v>7.1911474519583102E-2</v>
      </c>
      <c r="AB239" s="20">
        <v>6.2376370784844081E-3</v>
      </c>
      <c r="AC239" s="20">
        <v>0</v>
      </c>
      <c r="AD239" s="20">
        <v>0</v>
      </c>
      <c r="AE239" s="20">
        <v>0</v>
      </c>
      <c r="AF239" s="20">
        <v>0</v>
      </c>
    </row>
    <row r="240" spans="1:32" ht="14.25" customHeight="1">
      <c r="A240" s="3" t="s">
        <v>345</v>
      </c>
      <c r="B240" s="30">
        <v>12</v>
      </c>
      <c r="C240" s="86" t="s">
        <v>38</v>
      </c>
      <c r="D240" s="86">
        <v>31</v>
      </c>
      <c r="E240" s="87">
        <f t="shared" si="0"/>
        <v>5.6274193053710659</v>
      </c>
      <c r="F240" s="87">
        <f t="shared" si="1"/>
        <v>174.44999846650305</v>
      </c>
      <c r="G240" s="20" t="s">
        <v>38</v>
      </c>
      <c r="H240" s="20">
        <v>0.23447580439046109</v>
      </c>
      <c r="I240" s="20">
        <v>0</v>
      </c>
      <c r="J240" s="20">
        <v>0</v>
      </c>
      <c r="K240" s="20">
        <v>0</v>
      </c>
      <c r="L240" s="20">
        <v>0</v>
      </c>
      <c r="M240" s="20">
        <v>0</v>
      </c>
      <c r="N240" s="20">
        <v>0</v>
      </c>
      <c r="O240" s="20">
        <v>8.6988519165383579E-3</v>
      </c>
      <c r="P240" s="20">
        <v>7.6658231262325294E-2</v>
      </c>
      <c r="Q240" s="20">
        <v>0.26618761257448881</v>
      </c>
      <c r="R240" s="20">
        <v>0.4440082961810265</v>
      </c>
      <c r="S240" s="20">
        <v>0.57953726930131144</v>
      </c>
      <c r="T240" s="20">
        <v>0.66611016593082362</v>
      </c>
      <c r="U240" s="20">
        <v>0.71156671948610573</v>
      </c>
      <c r="V240" s="20">
        <v>0.71399286696416742</v>
      </c>
      <c r="W240" s="20">
        <v>0.6768927434273988</v>
      </c>
      <c r="X240" s="20">
        <v>0.59165401110126747</v>
      </c>
      <c r="Y240" s="20">
        <v>0.46689604306362792</v>
      </c>
      <c r="Z240" s="20">
        <v>0.29910818093119013</v>
      </c>
      <c r="AA240" s="20">
        <v>0.110573545811776</v>
      </c>
      <c r="AB240" s="20">
        <v>1.553476741901871E-2</v>
      </c>
      <c r="AC240" s="20">
        <v>0</v>
      </c>
      <c r="AD240" s="20">
        <v>0</v>
      </c>
      <c r="AE240" s="20">
        <v>0</v>
      </c>
      <c r="AF240" s="20">
        <v>0</v>
      </c>
    </row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6:AF240" xr:uid="{00000000-0009-0000-0000-000006000000}"/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1000"/>
  <sheetViews>
    <sheetView workbookViewId="0"/>
  </sheetViews>
  <sheetFormatPr defaultColWidth="14.42578125" defaultRowHeight="15" customHeight="1"/>
  <cols>
    <col min="1" max="1" width="25" customWidth="1"/>
    <col min="2" max="2" width="11.42578125" customWidth="1"/>
    <col min="3" max="3" width="16.140625" customWidth="1"/>
    <col min="4" max="4" width="8" customWidth="1"/>
    <col min="5" max="5" width="15.140625" customWidth="1"/>
    <col min="6" max="6" width="8" customWidth="1"/>
    <col min="7" max="7" width="8.42578125" customWidth="1"/>
    <col min="8" max="8" width="9" customWidth="1"/>
    <col min="9" max="9" width="12.85546875" customWidth="1"/>
    <col min="10" max="10" width="8" customWidth="1"/>
    <col min="11" max="11" width="11.140625" customWidth="1"/>
    <col min="12" max="12" width="9" customWidth="1"/>
    <col min="13" max="13" width="13.85546875" customWidth="1"/>
    <col min="14" max="14" width="8" customWidth="1"/>
    <col min="15" max="15" width="8.42578125" customWidth="1"/>
    <col min="16" max="16" width="8" customWidth="1"/>
    <col min="17" max="17" width="16.140625" customWidth="1"/>
    <col min="18" max="19" width="9.42578125" customWidth="1"/>
    <col min="20" max="20" width="8" customWidth="1"/>
    <col min="21" max="21" width="11.140625" customWidth="1"/>
    <col min="22" max="26" width="9.140625" customWidth="1"/>
  </cols>
  <sheetData>
    <row r="1" spans="1:21" ht="14.25" customHeight="1">
      <c r="A1" s="94" t="s">
        <v>385</v>
      </c>
      <c r="C1" s="94" t="s">
        <v>386</v>
      </c>
    </row>
    <row r="2" spans="1:21" ht="14.25" customHeight="1">
      <c r="A2" s="94" t="s">
        <v>387</v>
      </c>
      <c r="B2" s="94" t="s">
        <v>388</v>
      </c>
      <c r="C2" s="20" t="s">
        <v>328</v>
      </c>
      <c r="D2" s="20" t="s">
        <v>329</v>
      </c>
      <c r="E2" s="20" t="s">
        <v>330</v>
      </c>
      <c r="F2" s="20" t="s">
        <v>331</v>
      </c>
      <c r="G2" s="20" t="s">
        <v>382</v>
      </c>
      <c r="H2" s="20" t="s">
        <v>333</v>
      </c>
      <c r="I2" s="20" t="s">
        <v>334</v>
      </c>
      <c r="J2" s="20" t="s">
        <v>335</v>
      </c>
      <c r="K2" s="20" t="s">
        <v>336</v>
      </c>
      <c r="L2" s="20" t="s">
        <v>337</v>
      </c>
      <c r="M2" s="20" t="s">
        <v>338</v>
      </c>
      <c r="N2" s="20" t="s">
        <v>339</v>
      </c>
      <c r="O2" s="20" t="s">
        <v>340</v>
      </c>
      <c r="P2" s="20" t="s">
        <v>341</v>
      </c>
      <c r="Q2" s="20" t="s">
        <v>383</v>
      </c>
      <c r="R2" s="20" t="s">
        <v>384</v>
      </c>
      <c r="S2" s="20" t="s">
        <v>344</v>
      </c>
      <c r="T2" s="20" t="s">
        <v>345</v>
      </c>
      <c r="U2" s="20" t="s">
        <v>389</v>
      </c>
    </row>
    <row r="3" spans="1:21" ht="14.25" customHeight="1">
      <c r="A3" s="20">
        <v>1</v>
      </c>
      <c r="B3" s="20" t="s">
        <v>27</v>
      </c>
      <c r="C3" s="70">
        <v>172.96818598108302</v>
      </c>
      <c r="D3" s="70">
        <v>169.78993966421137</v>
      </c>
      <c r="E3" s="70">
        <v>170.21718801416142</v>
      </c>
      <c r="F3" s="70">
        <v>170.62731449439997</v>
      </c>
      <c r="G3" s="70">
        <v>172.31893687299996</v>
      </c>
      <c r="H3" s="70">
        <v>171.54435652655414</v>
      </c>
      <c r="I3" s="70">
        <v>171.9919777017513</v>
      </c>
      <c r="J3" s="70">
        <v>173.1114978767836</v>
      </c>
      <c r="K3" s="70">
        <v>170.99076039843678</v>
      </c>
      <c r="L3" s="70">
        <v>168.82439227923535</v>
      </c>
      <c r="M3" s="70">
        <v>168.14888389368716</v>
      </c>
      <c r="N3" s="70">
        <v>169.42291801470373</v>
      </c>
      <c r="O3" s="70">
        <v>170.4278066562679</v>
      </c>
      <c r="P3" s="70">
        <v>171.94276251133053</v>
      </c>
      <c r="Q3" s="70">
        <v>175.21686039266544</v>
      </c>
      <c r="R3" s="70">
        <v>167.03650470287414</v>
      </c>
      <c r="S3" s="70">
        <v>170.21313859455364</v>
      </c>
      <c r="T3" s="70">
        <v>173.41443307022976</v>
      </c>
      <c r="U3" s="70">
        <v>3078.2078576459285</v>
      </c>
    </row>
    <row r="4" spans="1:21" ht="14.25" customHeight="1">
      <c r="A4" s="20">
        <v>2</v>
      </c>
      <c r="B4" s="20" t="s">
        <v>28</v>
      </c>
      <c r="C4" s="70">
        <v>151.22620572047347</v>
      </c>
      <c r="D4" s="70">
        <v>149.0730967574263</v>
      </c>
      <c r="E4" s="70">
        <v>149.21359523342196</v>
      </c>
      <c r="F4" s="70">
        <v>152.09067827539903</v>
      </c>
      <c r="G4" s="70">
        <v>150.07474101200003</v>
      </c>
      <c r="H4" s="70">
        <v>149.85823047973679</v>
      </c>
      <c r="I4" s="70">
        <v>151.15647005915125</v>
      </c>
      <c r="J4" s="70">
        <v>153.10605364016979</v>
      </c>
      <c r="K4" s="70">
        <v>148.25216415232825</v>
      </c>
      <c r="L4" s="70">
        <v>146.68080317906185</v>
      </c>
      <c r="M4" s="70">
        <v>147.0810529185685</v>
      </c>
      <c r="N4" s="70">
        <v>149.00876456769541</v>
      </c>
      <c r="O4" s="70">
        <v>148.6443921953117</v>
      </c>
      <c r="P4" s="70">
        <v>151.92905152694655</v>
      </c>
      <c r="Q4" s="70">
        <v>152.23026501898704</v>
      </c>
      <c r="R4" s="70">
        <v>145.38689992324203</v>
      </c>
      <c r="S4" s="70">
        <v>148.83446813711521</v>
      </c>
      <c r="T4" s="70">
        <v>154.45717212241078</v>
      </c>
      <c r="U4" s="70">
        <v>2698.3041049194467</v>
      </c>
    </row>
    <row r="5" spans="1:21" ht="14.25" customHeight="1">
      <c r="A5" s="20">
        <v>3</v>
      </c>
      <c r="B5" s="20" t="s">
        <v>29</v>
      </c>
      <c r="C5" s="70">
        <v>151.34474376942458</v>
      </c>
      <c r="D5" s="70">
        <v>150.69194766471429</v>
      </c>
      <c r="E5" s="70">
        <v>149.65399470023243</v>
      </c>
      <c r="F5" s="70">
        <v>153.62939714222819</v>
      </c>
      <c r="G5" s="70">
        <v>150.65276264699997</v>
      </c>
      <c r="H5" s="70">
        <v>150.18951056774682</v>
      </c>
      <c r="I5" s="70">
        <v>150.62609176480501</v>
      </c>
      <c r="J5" s="70">
        <v>154.22070205817403</v>
      </c>
      <c r="K5" s="70">
        <v>148.45240569828786</v>
      </c>
      <c r="L5" s="70">
        <v>146.83543512827387</v>
      </c>
      <c r="M5" s="70">
        <v>147.26386386669211</v>
      </c>
      <c r="N5" s="70">
        <v>149.92816286032667</v>
      </c>
      <c r="O5" s="70">
        <v>149.60205002155274</v>
      </c>
      <c r="P5" s="70">
        <v>153.51510273704625</v>
      </c>
      <c r="Q5" s="70">
        <v>148.59008017436892</v>
      </c>
      <c r="R5" s="70">
        <v>146.82889592444491</v>
      </c>
      <c r="S5" s="70">
        <v>149.59033951405104</v>
      </c>
      <c r="T5" s="70">
        <v>156.26056802682177</v>
      </c>
      <c r="U5" s="70">
        <v>2707.8760542661912</v>
      </c>
    </row>
    <row r="6" spans="1:21" ht="14.25" customHeight="1">
      <c r="A6" s="20">
        <v>4</v>
      </c>
      <c r="B6" s="20" t="s">
        <v>30</v>
      </c>
      <c r="C6" s="70">
        <v>113.25441016013562</v>
      </c>
      <c r="D6" s="70">
        <v>115.82793201618486</v>
      </c>
      <c r="E6" s="70">
        <v>113.22724417321643</v>
      </c>
      <c r="F6" s="70">
        <v>120.81004419327616</v>
      </c>
      <c r="G6" s="70">
        <v>117.13070760000002</v>
      </c>
      <c r="H6" s="70">
        <v>114.84115697504791</v>
      </c>
      <c r="I6" s="70">
        <v>115.15927557259627</v>
      </c>
      <c r="J6" s="70">
        <v>121.24146596099339</v>
      </c>
      <c r="K6" s="70">
        <v>109.99308972476545</v>
      </c>
      <c r="L6" s="70">
        <v>106.61336688893577</v>
      </c>
      <c r="M6" s="70">
        <v>113.34882290901099</v>
      </c>
      <c r="N6" s="70">
        <v>115.50076186458995</v>
      </c>
      <c r="O6" s="70">
        <v>114.59644763648316</v>
      </c>
      <c r="P6" s="70">
        <v>116.74591263580923</v>
      </c>
      <c r="Q6" s="70">
        <v>111.00426872417906</v>
      </c>
      <c r="R6" s="70">
        <v>111.91309546392301</v>
      </c>
      <c r="S6" s="70">
        <v>115.05320996985043</v>
      </c>
      <c r="T6" s="70">
        <v>124.63297615640366</v>
      </c>
      <c r="U6" s="70">
        <v>2070.8941886254015</v>
      </c>
    </row>
    <row r="7" spans="1:21" ht="14.25" customHeight="1">
      <c r="A7" s="20">
        <v>5</v>
      </c>
      <c r="B7" s="20" t="s">
        <v>31</v>
      </c>
      <c r="C7" s="70">
        <v>84.692822870101523</v>
      </c>
      <c r="D7" s="70">
        <v>88.017221505418689</v>
      </c>
      <c r="E7" s="70">
        <v>86.44446904638535</v>
      </c>
      <c r="F7" s="70">
        <v>91.752970178078129</v>
      </c>
      <c r="G7" s="70">
        <v>84.40288683899999</v>
      </c>
      <c r="H7" s="70">
        <v>86.332690389553179</v>
      </c>
      <c r="I7" s="70">
        <v>86.47221713246465</v>
      </c>
      <c r="J7" s="70">
        <v>93.090668747416515</v>
      </c>
      <c r="K7" s="70">
        <v>81.072814895057789</v>
      </c>
      <c r="L7" s="70">
        <v>79.683727416383306</v>
      </c>
      <c r="M7" s="70">
        <v>86.151306958217617</v>
      </c>
      <c r="N7" s="70">
        <v>87.114058887872289</v>
      </c>
      <c r="O7" s="70">
        <v>86.971181743629401</v>
      </c>
      <c r="P7" s="70">
        <v>86.811357474444549</v>
      </c>
      <c r="Q7" s="70">
        <v>81.682607577077846</v>
      </c>
      <c r="R7" s="70">
        <v>82.31003179182629</v>
      </c>
      <c r="S7" s="70">
        <v>86.880238726156477</v>
      </c>
      <c r="T7" s="70">
        <v>96.301872564480377</v>
      </c>
      <c r="U7" s="70">
        <v>1556.1851447435638</v>
      </c>
    </row>
    <row r="8" spans="1:21" ht="14.25" customHeight="1">
      <c r="A8" s="20">
        <v>6</v>
      </c>
      <c r="B8" s="20" t="s">
        <v>32</v>
      </c>
      <c r="C8" s="70">
        <v>71.319940007922668</v>
      </c>
      <c r="D8" s="70">
        <v>75.504719562890713</v>
      </c>
      <c r="E8" s="70">
        <v>73.312609795179171</v>
      </c>
      <c r="F8" s="70">
        <v>77.93969239924121</v>
      </c>
      <c r="G8" s="70">
        <v>72.854873340000012</v>
      </c>
      <c r="H8" s="70">
        <v>73.938866040464305</v>
      </c>
      <c r="I8" s="70">
        <v>74.242423949317129</v>
      </c>
      <c r="J8" s="70">
        <v>79.523889174069282</v>
      </c>
      <c r="K8" s="70">
        <v>70.307079417612698</v>
      </c>
      <c r="L8" s="70">
        <v>70.87375981343466</v>
      </c>
      <c r="M8" s="70">
        <v>73.286065628256395</v>
      </c>
      <c r="N8" s="70">
        <v>74.785301209709786</v>
      </c>
      <c r="O8" s="70">
        <v>73.424272097057312</v>
      </c>
      <c r="P8" s="70">
        <v>73.724189690123836</v>
      </c>
      <c r="Q8" s="70">
        <v>64.148956154303789</v>
      </c>
      <c r="R8" s="70">
        <v>72.649999031658467</v>
      </c>
      <c r="S8" s="70">
        <v>74.459573610662929</v>
      </c>
      <c r="T8" s="70">
        <v>79.997840549372114</v>
      </c>
      <c r="U8" s="70">
        <v>1326.2940514712764</v>
      </c>
    </row>
    <row r="9" spans="1:21" ht="14.25" customHeight="1">
      <c r="A9" s="20">
        <v>7</v>
      </c>
      <c r="B9" s="20" t="s">
        <v>33</v>
      </c>
      <c r="C9" s="70">
        <v>79.069643260429714</v>
      </c>
      <c r="D9" s="70">
        <v>79.554487671814059</v>
      </c>
      <c r="E9" s="70">
        <v>77.753576670183818</v>
      </c>
      <c r="F9" s="70">
        <v>82.654941457936474</v>
      </c>
      <c r="G9" s="70">
        <v>78.487071930000013</v>
      </c>
      <c r="H9" s="70">
        <v>80.043333538939265</v>
      </c>
      <c r="I9" s="70">
        <v>79.981355028687247</v>
      </c>
      <c r="J9" s="70">
        <v>83.522415364190579</v>
      </c>
      <c r="K9" s="70">
        <v>77.356937078157173</v>
      </c>
      <c r="L9" s="70">
        <v>77.426365857640334</v>
      </c>
      <c r="M9" s="70">
        <v>77.332155246104975</v>
      </c>
      <c r="N9" s="70">
        <v>78.557761792620113</v>
      </c>
      <c r="O9" s="70">
        <v>77.98190013145819</v>
      </c>
      <c r="P9" s="70">
        <v>76.577499231842381</v>
      </c>
      <c r="Q9" s="70">
        <v>65.884072031753846</v>
      </c>
      <c r="R9" s="70">
        <v>78.629704485947926</v>
      </c>
      <c r="S9" s="70">
        <v>79.557060845185163</v>
      </c>
      <c r="T9" s="70">
        <v>86.518041339437843</v>
      </c>
      <c r="U9" s="70">
        <v>1416.8883229623293</v>
      </c>
    </row>
    <row r="10" spans="1:21" ht="14.25" customHeight="1">
      <c r="A10" s="20">
        <v>8</v>
      </c>
      <c r="B10" s="20" t="s">
        <v>34</v>
      </c>
      <c r="C10" s="70">
        <v>91.803574435462863</v>
      </c>
      <c r="D10" s="70">
        <v>90.220320130915027</v>
      </c>
      <c r="E10" s="70">
        <v>89.399156916532988</v>
      </c>
      <c r="F10" s="70">
        <v>92.834360157848081</v>
      </c>
      <c r="G10" s="70">
        <v>93.897989679000005</v>
      </c>
      <c r="H10" s="70">
        <v>91.450101646095931</v>
      </c>
      <c r="I10" s="70">
        <v>92.453997917822193</v>
      </c>
      <c r="J10" s="70">
        <v>96.925003315708281</v>
      </c>
      <c r="K10" s="70">
        <v>90.674281757978861</v>
      </c>
      <c r="L10" s="70">
        <v>87.322745695332756</v>
      </c>
      <c r="M10" s="70">
        <v>90.504524066622565</v>
      </c>
      <c r="N10" s="70">
        <v>91.48671943918626</v>
      </c>
      <c r="O10" s="70">
        <v>90.856177363052396</v>
      </c>
      <c r="P10" s="70">
        <v>88.257572312365753</v>
      </c>
      <c r="Q10" s="70">
        <v>81.117031922952961</v>
      </c>
      <c r="R10" s="70">
        <v>91.350682412317184</v>
      </c>
      <c r="S10" s="70">
        <v>90.997204850582037</v>
      </c>
      <c r="T10" s="70">
        <v>102.76295212509301</v>
      </c>
      <c r="U10" s="70">
        <v>1644.3143961448693</v>
      </c>
    </row>
    <row r="11" spans="1:21" ht="14.25" customHeight="1">
      <c r="A11" s="20">
        <v>9</v>
      </c>
      <c r="B11" s="20" t="s">
        <v>35</v>
      </c>
      <c r="C11" s="70">
        <v>113.67322039279397</v>
      </c>
      <c r="D11" s="70">
        <v>112.67543058659406</v>
      </c>
      <c r="E11" s="70">
        <v>111.41866188196184</v>
      </c>
      <c r="F11" s="70">
        <v>116.33560026650001</v>
      </c>
      <c r="G11" s="70">
        <v>113.73427647</v>
      </c>
      <c r="H11" s="70">
        <v>115.2490188861604</v>
      </c>
      <c r="I11" s="70">
        <v>115.23728279701693</v>
      </c>
      <c r="J11" s="70">
        <v>118.66618453334175</v>
      </c>
      <c r="K11" s="70">
        <v>113.85475334186299</v>
      </c>
      <c r="L11" s="70">
        <v>112.63091260860647</v>
      </c>
      <c r="M11" s="70">
        <v>111.40858797043845</v>
      </c>
      <c r="N11" s="70">
        <v>113.61850409153601</v>
      </c>
      <c r="O11" s="70">
        <v>113.4612809867216</v>
      </c>
      <c r="P11" s="70">
        <v>112.53119396117395</v>
      </c>
      <c r="Q11" s="70">
        <v>111.03046916590112</v>
      </c>
      <c r="R11" s="70">
        <v>114.29354462710914</v>
      </c>
      <c r="S11" s="70">
        <v>115.27804991193931</v>
      </c>
      <c r="T11" s="70">
        <v>122.92571414806037</v>
      </c>
      <c r="U11" s="70">
        <v>2058.0226866277185</v>
      </c>
    </row>
    <row r="12" spans="1:21" ht="14.25" customHeight="1">
      <c r="A12" s="20">
        <v>10</v>
      </c>
      <c r="B12" s="20" t="s">
        <v>36</v>
      </c>
      <c r="C12" s="70">
        <v>138.32003551604097</v>
      </c>
      <c r="D12" s="70">
        <v>137.78094204858999</v>
      </c>
      <c r="E12" s="70">
        <v>137.64555839918671</v>
      </c>
      <c r="F12" s="70">
        <v>141.88854828100284</v>
      </c>
      <c r="G12" s="70">
        <v>139.49001758770004</v>
      </c>
      <c r="H12" s="70">
        <v>140.47366481499742</v>
      </c>
      <c r="I12" s="70">
        <v>142.01601208012414</v>
      </c>
      <c r="J12" s="70">
        <v>143.58682633372769</v>
      </c>
      <c r="K12" s="70">
        <v>140.49732233692052</v>
      </c>
      <c r="L12" s="70">
        <v>139.08544502552377</v>
      </c>
      <c r="M12" s="70">
        <v>136.16764397131359</v>
      </c>
      <c r="N12" s="70">
        <v>137.67366643463257</v>
      </c>
      <c r="O12" s="70">
        <v>138.59417177891126</v>
      </c>
      <c r="P12" s="70">
        <v>136.72889326692854</v>
      </c>
      <c r="Q12" s="70">
        <v>136.63229217982732</v>
      </c>
      <c r="R12" s="70">
        <v>139.1400295537116</v>
      </c>
      <c r="S12" s="70">
        <v>140.33884687423281</v>
      </c>
      <c r="T12" s="70">
        <v>147.86918172614054</v>
      </c>
      <c r="U12" s="70">
        <v>2513.9290982095117</v>
      </c>
    </row>
    <row r="13" spans="1:21" ht="14.25" customHeight="1">
      <c r="A13" s="20">
        <v>11</v>
      </c>
      <c r="B13" s="20" t="s">
        <v>37</v>
      </c>
      <c r="C13" s="70">
        <v>156.79299765696746</v>
      </c>
      <c r="D13" s="70">
        <v>155.35533312694173</v>
      </c>
      <c r="E13" s="70">
        <v>155.4745258810384</v>
      </c>
      <c r="F13" s="70">
        <v>157.04154319764302</v>
      </c>
      <c r="G13" s="70">
        <v>156.05604978</v>
      </c>
      <c r="H13" s="70">
        <v>156.56817900030231</v>
      </c>
      <c r="I13" s="70">
        <v>157.33180938225354</v>
      </c>
      <c r="J13" s="70">
        <v>160.27641837742036</v>
      </c>
      <c r="K13" s="70">
        <v>155.55330239806966</v>
      </c>
      <c r="L13" s="70">
        <v>154.09588578780892</v>
      </c>
      <c r="M13" s="70">
        <v>153.77534462938559</v>
      </c>
      <c r="N13" s="70">
        <v>154.98129117898719</v>
      </c>
      <c r="O13" s="70">
        <v>155.59938208387828</v>
      </c>
      <c r="P13" s="70">
        <v>157.31551939555337</v>
      </c>
      <c r="Q13" s="70">
        <v>155.20422378324173</v>
      </c>
      <c r="R13" s="70">
        <v>152.48003121366057</v>
      </c>
      <c r="S13" s="70">
        <v>155.81315689908743</v>
      </c>
      <c r="T13" s="70">
        <v>161.4977711285571</v>
      </c>
      <c r="U13" s="70">
        <v>2811.2127649007962</v>
      </c>
    </row>
    <row r="14" spans="1:21" ht="14.25" customHeight="1">
      <c r="A14" s="20">
        <v>12</v>
      </c>
      <c r="B14" s="20" t="s">
        <v>38</v>
      </c>
      <c r="C14" s="70">
        <v>171.56851077021466</v>
      </c>
      <c r="D14" s="70">
        <v>168.21348013569323</v>
      </c>
      <c r="E14" s="70">
        <v>168.81789139475697</v>
      </c>
      <c r="F14" s="70">
        <v>171.12883766556848</v>
      </c>
      <c r="G14" s="70">
        <v>171.91114486200001</v>
      </c>
      <c r="H14" s="70">
        <v>170.29084157131322</v>
      </c>
      <c r="I14" s="70">
        <v>170.72913153517723</v>
      </c>
      <c r="J14" s="70">
        <v>173.83705438845118</v>
      </c>
      <c r="K14" s="70">
        <v>170.14090467967173</v>
      </c>
      <c r="L14" s="70">
        <v>168.53946372831834</v>
      </c>
      <c r="M14" s="70">
        <v>167.18680259289957</v>
      </c>
      <c r="N14" s="70">
        <v>167.35564423810891</v>
      </c>
      <c r="O14" s="70">
        <v>169.3037039615887</v>
      </c>
      <c r="P14" s="70">
        <v>170.89959698993994</v>
      </c>
      <c r="Q14" s="70">
        <v>172.44842809132345</v>
      </c>
      <c r="R14" s="70">
        <v>165.97345362604935</v>
      </c>
      <c r="S14" s="70">
        <v>168.99622429937142</v>
      </c>
      <c r="T14" s="70">
        <v>174.44999846650305</v>
      </c>
      <c r="U14" s="70">
        <v>3061.7911129969498</v>
      </c>
    </row>
    <row r="15" spans="1:21" ht="14.25" customHeight="1">
      <c r="A15" s="20" t="s">
        <v>389</v>
      </c>
      <c r="C15" s="70">
        <v>1496.0342905410505</v>
      </c>
      <c r="D15" s="70">
        <v>1492.7048508713945</v>
      </c>
      <c r="E15" s="70">
        <v>1482.5784721062575</v>
      </c>
      <c r="F15" s="70">
        <v>1528.7339277091216</v>
      </c>
      <c r="G15" s="70">
        <v>1501.0114586197001</v>
      </c>
      <c r="H15" s="70">
        <v>1500.7799504369116</v>
      </c>
      <c r="I15" s="70">
        <v>1507.3980449211667</v>
      </c>
      <c r="J15" s="70">
        <v>1551.1081797704467</v>
      </c>
      <c r="K15" s="70">
        <v>1477.1458158791497</v>
      </c>
      <c r="L15" s="70">
        <v>1458.6123034085554</v>
      </c>
      <c r="M15" s="70">
        <v>1471.6550546511978</v>
      </c>
      <c r="N15" s="70">
        <v>1489.433554579969</v>
      </c>
      <c r="O15" s="70">
        <v>1489.4627666559127</v>
      </c>
      <c r="P15" s="70">
        <v>1496.9786517335046</v>
      </c>
      <c r="Q15" s="70">
        <v>1455.1895552165824</v>
      </c>
      <c r="R15" s="70">
        <v>1467.9928727567647</v>
      </c>
      <c r="S15" s="70">
        <v>1496.0115122327879</v>
      </c>
      <c r="T15" s="70">
        <v>1581.0885214235104</v>
      </c>
      <c r="U15" s="70">
        <v>26943.919783513982</v>
      </c>
    </row>
    <row r="16" spans="1:21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000"/>
  <sheetViews>
    <sheetView workbookViewId="0"/>
  </sheetViews>
  <sheetFormatPr defaultColWidth="14.42578125" defaultRowHeight="15" customHeight="1"/>
  <cols>
    <col min="1" max="1" width="89.42578125" customWidth="1"/>
    <col min="2" max="26" width="9.140625" customWidth="1"/>
  </cols>
  <sheetData>
    <row r="1" spans="1:2" ht="14.25" customHeight="1">
      <c r="A1" s="20" t="s">
        <v>390</v>
      </c>
      <c r="B1" s="95" t="s">
        <v>391</v>
      </c>
    </row>
    <row r="2" spans="1:2" ht="14.25" customHeight="1">
      <c r="A2" s="20" t="s">
        <v>392</v>
      </c>
      <c r="B2" s="95" t="s">
        <v>393</v>
      </c>
    </row>
    <row r="3" spans="1:2" ht="14.25" customHeight="1"/>
    <row r="4" spans="1:2" ht="14.25" customHeight="1"/>
    <row r="5" spans="1:2" ht="14.25" customHeight="1"/>
    <row r="6" spans="1:2" ht="14.25" customHeight="1"/>
    <row r="7" spans="1:2" ht="14.25" customHeight="1"/>
    <row r="8" spans="1:2" ht="14.25" customHeight="1"/>
    <row r="9" spans="1:2" ht="14.25" customHeight="1"/>
    <row r="10" spans="1:2" ht="14.25" customHeight="1"/>
    <row r="11" spans="1:2" ht="14.25" customHeight="1"/>
    <row r="12" spans="1:2" ht="14.25" customHeight="1"/>
    <row r="13" spans="1:2" ht="14.25" customHeight="1"/>
    <row r="14" spans="1:2" ht="14.25" customHeight="1"/>
    <row r="15" spans="1:2" ht="14.25" customHeight="1"/>
    <row r="16" spans="1: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hyperlinks>
    <hyperlink ref="B1" r:id="rId1" xr:uid="{00000000-0004-0000-0800-000000000000}"/>
    <hyperlink ref="B2" r:id="rId2" xr:uid="{00000000-0004-0000-0800-000001000000}"/>
  </hyperlinks>
  <pageMargins left="0.7" right="0.7" top="0.75" bottom="0.75" header="0" footer="0"/>
  <pageSetup orientation="landscape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Vicente Sepúlveda Figueroa</dc:creator>
  <cp:keywords/>
  <dc:description/>
  <cp:lastModifiedBy>Raquel Tamara Saavedra Pino</cp:lastModifiedBy>
  <cp:revision/>
  <dcterms:created xsi:type="dcterms:W3CDTF">2015-06-05T18:17:20Z</dcterms:created>
  <dcterms:modified xsi:type="dcterms:W3CDTF">2026-01-16T12:34:51Z</dcterms:modified>
  <cp:category/>
  <cp:contentStatus/>
</cp:coreProperties>
</file>